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LRE\4.ENVIRONMENT\INDUSTRIAL EMISSIONS\STS BREF\Intergraf guidance document\"/>
    </mc:Choice>
  </mc:AlternateContent>
  <xr:revisionPtr revIDLastSave="0" documentId="13_ncr:1_{1BDB4707-A279-4BF6-B0C0-1B11BADACD2F}" xr6:coauthVersionLast="46" xr6:coauthVersionMax="46" xr10:uidLastSave="{00000000-0000-0000-0000-000000000000}"/>
  <workbookProtection workbookAlgorithmName="SHA-512" workbookHashValue="7vDeWRTXgQzH+eibl1rsIEu1f7vLZ4mK6Stqkhyz26HJLUgDYD0mX+H9Q5gXhizQ9D8UG25AAcIJ0rJ+PJLP9g==" workbookSaltValue="ixjvmUY0rQsHX2JXOkMxEA==" workbookSpinCount="100000" lockStructure="1"/>
  <bookViews>
    <workbookView xWindow="20370" yWindow="-120" windowWidth="21840" windowHeight="13140" tabRatio="751" xr2:uid="{00000000-000D-0000-FFFF-FFFF00000000}"/>
  </bookViews>
  <sheets>
    <sheet name="Explanation" sheetId="2" r:id="rId1"/>
    <sheet name="Results" sheetId="7" r:id="rId2"/>
    <sheet name="1. Worst case fugitives" sheetId="9" r:id="rId3"/>
    <sheet name="1a. Waste" sheetId="17" r:id="rId4"/>
    <sheet name="1b. Airflow" sheetId="18" r:id="rId5"/>
    <sheet name="2. Oxidiser emissions"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2" l="1"/>
  <c r="F6" i="12"/>
  <c r="F7" i="12"/>
  <c r="G24" i="12" l="1"/>
  <c r="G23" i="12"/>
  <c r="G22" i="12"/>
  <c r="G21" i="12"/>
  <c r="G20" i="12"/>
  <c r="G19" i="12"/>
  <c r="G18" i="12"/>
  <c r="G17" i="12"/>
  <c r="F5" i="9" l="1"/>
  <c r="F6" i="9"/>
  <c r="F6" i="17"/>
  <c r="G36" i="12" l="1"/>
  <c r="H36" i="12" s="1"/>
  <c r="J36" i="12" s="1"/>
  <c r="G35" i="12"/>
  <c r="H35" i="12" s="1"/>
  <c r="J35" i="12" s="1"/>
  <c r="G34" i="12"/>
  <c r="H34" i="12" s="1"/>
  <c r="J34" i="12" s="1"/>
  <c r="G33" i="12"/>
  <c r="H33" i="12" s="1"/>
  <c r="J33" i="12" s="1"/>
  <c r="G32" i="12"/>
  <c r="H32" i="12" s="1"/>
  <c r="J32" i="12" s="1"/>
  <c r="G31" i="12"/>
  <c r="H31" i="12" s="1"/>
  <c r="J31" i="12" s="1"/>
  <c r="G30" i="12"/>
  <c r="H30" i="12" s="1"/>
  <c r="J30" i="12" s="1"/>
  <c r="G29" i="12"/>
  <c r="H29" i="12" s="1"/>
  <c r="J29" i="12" s="1"/>
  <c r="C37" i="12"/>
  <c r="I24" i="12"/>
  <c r="I23" i="12"/>
  <c r="I22" i="12"/>
  <c r="I21" i="12"/>
  <c r="I20" i="12"/>
  <c r="I19" i="12"/>
  <c r="I18" i="12"/>
  <c r="I17" i="12"/>
  <c r="C25" i="12"/>
  <c r="H37" i="12" l="1"/>
  <c r="J37" i="12"/>
  <c r="C19" i="7" s="1"/>
  <c r="F12" i="12"/>
  <c r="H12" i="12" s="1"/>
  <c r="F11" i="12"/>
  <c r="H11" i="12" s="1"/>
  <c r="F10" i="12"/>
  <c r="H10" i="12" s="1"/>
  <c r="F9" i="12"/>
  <c r="H9" i="12" s="1"/>
  <c r="F8" i="12"/>
  <c r="H8" i="12" s="1"/>
  <c r="H7" i="12"/>
  <c r="H6" i="12"/>
  <c r="H5" i="12"/>
  <c r="B16" i="18"/>
  <c r="H13" i="12" l="1"/>
  <c r="C76" i="9"/>
  <c r="F67" i="9"/>
  <c r="H67" i="9" s="1"/>
  <c r="J67" i="9" s="1"/>
  <c r="F66" i="9"/>
  <c r="H66" i="9" s="1"/>
  <c r="J66" i="9" s="1"/>
  <c r="F65" i="9"/>
  <c r="H65" i="9" s="1"/>
  <c r="J65" i="9" s="1"/>
  <c r="F64" i="9"/>
  <c r="H64" i="9" s="1"/>
  <c r="J64" i="9" s="1"/>
  <c r="F63" i="9"/>
  <c r="H63" i="9" s="1"/>
  <c r="J63" i="9" s="1"/>
  <c r="F62" i="9"/>
  <c r="H62" i="9" s="1"/>
  <c r="J62" i="9" s="1"/>
  <c r="F61" i="9"/>
  <c r="H61" i="9" s="1"/>
  <c r="J61" i="9" s="1"/>
  <c r="F60" i="9"/>
  <c r="H60" i="9" s="1"/>
  <c r="J60" i="9" s="1"/>
  <c r="F59" i="9"/>
  <c r="H59" i="9" s="1"/>
  <c r="J59" i="9" s="1"/>
  <c r="F58" i="9"/>
  <c r="F49" i="9"/>
  <c r="H49" i="9" s="1"/>
  <c r="J49" i="9" s="1"/>
  <c r="F48" i="9"/>
  <c r="H48" i="9" s="1"/>
  <c r="J48" i="9" s="1"/>
  <c r="F68" i="9" l="1"/>
  <c r="H58" i="9"/>
  <c r="J58" i="9" s="1"/>
  <c r="J68" i="9" s="1"/>
  <c r="B25" i="18"/>
  <c r="B18" i="17"/>
  <c r="J72" i="9"/>
  <c r="C75" i="9"/>
  <c r="C74" i="9"/>
  <c r="C73" i="9"/>
  <c r="C72" i="9"/>
  <c r="F34" i="9"/>
  <c r="H34" i="9" s="1"/>
  <c r="J34" i="9" s="1"/>
  <c r="F33" i="9"/>
  <c r="H33" i="9" s="1"/>
  <c r="J33" i="9" s="1"/>
  <c r="F24" i="9"/>
  <c r="H24" i="9" s="1"/>
  <c r="J24" i="9" s="1"/>
  <c r="F23" i="9"/>
  <c r="H23" i="9" s="1"/>
  <c r="J23" i="9" s="1"/>
  <c r="F22" i="9"/>
  <c r="H22" i="9" s="1"/>
  <c r="J22" i="9" s="1"/>
  <c r="F21" i="9"/>
  <c r="H21" i="9" s="1"/>
  <c r="J21" i="9" s="1"/>
  <c r="F20" i="9"/>
  <c r="H20" i="9" s="1"/>
  <c r="J20" i="9" s="1"/>
  <c r="F19" i="9"/>
  <c r="H19" i="9" s="1"/>
  <c r="J19" i="9" s="1"/>
  <c r="F18" i="9"/>
  <c r="H18" i="9" s="1"/>
  <c r="J18" i="9" s="1"/>
  <c r="F17" i="9"/>
  <c r="H17" i="9" s="1"/>
  <c r="J79" i="9" l="1"/>
  <c r="E16" i="18" s="1"/>
  <c r="J76" i="9"/>
  <c r="H68" i="9"/>
  <c r="H76" i="9" s="1"/>
  <c r="F25" i="9"/>
  <c r="C6" i="7" s="1"/>
  <c r="H25" i="9"/>
  <c r="J17" i="9"/>
  <c r="J25" i="9" s="1"/>
  <c r="J73" i="9" s="1"/>
  <c r="D2" i="7"/>
  <c r="H73" i="9" l="1"/>
  <c r="D6" i="7"/>
  <c r="E13" i="18"/>
  <c r="E12" i="18"/>
  <c r="E11" i="18"/>
  <c r="E10" i="18"/>
  <c r="E9" i="18"/>
  <c r="E8" i="18"/>
  <c r="E7" i="18"/>
  <c r="E6" i="18"/>
  <c r="C14" i="18" l="1"/>
  <c r="F10" i="17" l="1"/>
  <c r="H10" i="17" s="1"/>
  <c r="F9" i="17"/>
  <c r="H9" i="17" s="1"/>
  <c r="F8" i="17"/>
  <c r="H8" i="17" s="1"/>
  <c r="F7" i="17"/>
  <c r="H7" i="17" s="1"/>
  <c r="C13" i="12"/>
  <c r="F11" i="17" l="1"/>
  <c r="H6" i="17"/>
  <c r="H11" i="17" s="1"/>
  <c r="D14" i="17" l="1"/>
  <c r="E19" i="18" s="1"/>
  <c r="C13" i="7"/>
  <c r="F38" i="9"/>
  <c r="H38" i="9" s="1"/>
  <c r="J38" i="9" s="1"/>
  <c r="F37" i="9"/>
  <c r="H37" i="9" s="1"/>
  <c r="J37" i="9" s="1"/>
  <c r="F36" i="9"/>
  <c r="H36" i="9" s="1"/>
  <c r="J36" i="9" s="1"/>
  <c r="F35" i="9"/>
  <c r="H35" i="9" s="1"/>
  <c r="J35" i="9" s="1"/>
  <c r="F32" i="9"/>
  <c r="H32" i="9" s="1"/>
  <c r="J32" i="9" s="1"/>
  <c r="F31" i="9"/>
  <c r="H31" i="9" s="1"/>
  <c r="J31" i="9" s="1"/>
  <c r="F30" i="9"/>
  <c r="H30" i="9" s="1"/>
  <c r="F29" i="9"/>
  <c r="H29" i="9" s="1"/>
  <c r="J29" i="9" s="1"/>
  <c r="F50" i="9"/>
  <c r="H50" i="9" s="1"/>
  <c r="J50" i="9" s="1"/>
  <c r="F47" i="9"/>
  <c r="H47" i="9" s="1"/>
  <c r="J47" i="9" s="1"/>
  <c r="F46" i="9"/>
  <c r="H46" i="9" s="1"/>
  <c r="J46" i="9" s="1"/>
  <c r="F45" i="9"/>
  <c r="H45" i="9" s="1"/>
  <c r="J45" i="9" s="1"/>
  <c r="F44" i="9"/>
  <c r="H44" i="9" s="1"/>
  <c r="J44" i="9" s="1"/>
  <c r="F43" i="9"/>
  <c r="H43" i="9" s="1"/>
  <c r="J43" i="9" s="1"/>
  <c r="F52" i="9"/>
  <c r="H52" i="9" s="1"/>
  <c r="J52" i="9" s="1"/>
  <c r="F51" i="9"/>
  <c r="H51" i="9" s="1"/>
  <c r="J51" i="9" s="1"/>
  <c r="F12" i="9"/>
  <c r="H12" i="9" s="1"/>
  <c r="F11" i="9"/>
  <c r="H11" i="9" s="1"/>
  <c r="F10" i="9"/>
  <c r="H10" i="9" s="1"/>
  <c r="F9" i="9"/>
  <c r="H9" i="9" s="1"/>
  <c r="F8" i="9"/>
  <c r="H8" i="9" s="1"/>
  <c r="F7" i="9"/>
  <c r="F39" i="9" l="1"/>
  <c r="C7" i="7" s="1"/>
  <c r="H39" i="9"/>
  <c r="J30" i="9"/>
  <c r="J39" i="9" s="1"/>
  <c r="J74" i="9" s="1"/>
  <c r="J53" i="9"/>
  <c r="J75" i="9" s="1"/>
  <c r="H53" i="9"/>
  <c r="F53" i="9"/>
  <c r="C8" i="7" s="1"/>
  <c r="J77" i="9" l="1"/>
  <c r="D8" i="7"/>
  <c r="H75" i="9"/>
  <c r="D7" i="7"/>
  <c r="H74" i="9"/>
  <c r="F13" i="9"/>
  <c r="C5" i="7" s="1"/>
  <c r="H7" i="9"/>
  <c r="H6" i="9"/>
  <c r="H5" i="9"/>
  <c r="C12" i="7" l="1"/>
  <c r="E18" i="18"/>
  <c r="E20" i="18" s="1"/>
  <c r="D13" i="17"/>
  <c r="D15" i="17" s="1"/>
  <c r="D18" i="17" s="1"/>
  <c r="H13" i="9"/>
  <c r="H72" i="9" s="1"/>
  <c r="H77" i="9" s="1"/>
  <c r="G13" i="18" l="1"/>
  <c r="H13" i="18" s="1"/>
  <c r="G12" i="18"/>
  <c r="G11" i="18"/>
  <c r="G10" i="18"/>
  <c r="H10" i="18" s="1"/>
  <c r="G8" i="18"/>
  <c r="G7" i="18"/>
  <c r="G6" i="18"/>
  <c r="H6" i="18" s="1"/>
  <c r="G9" i="18"/>
  <c r="H9" i="18" s="1"/>
  <c r="I77" i="9"/>
  <c r="E24" i="18"/>
  <c r="D17" i="17"/>
  <c r="D19" i="17" s="1"/>
  <c r="D5" i="7"/>
  <c r="D9" i="7" s="1"/>
  <c r="D25" i="12"/>
  <c r="D18" i="12" l="1"/>
  <c r="J18" i="12" s="1"/>
  <c r="D21" i="12"/>
  <c r="J21" i="12" s="1"/>
  <c r="D20" i="12"/>
  <c r="J20" i="12" s="1"/>
  <c r="D19" i="12"/>
  <c r="J19" i="12" s="1"/>
  <c r="D24" i="12"/>
  <c r="J24" i="12" s="1"/>
  <c r="D22" i="12"/>
  <c r="J22" i="12" s="1"/>
  <c r="D17" i="12"/>
  <c r="J17" i="12" s="1"/>
  <c r="D23" i="12"/>
  <c r="J23" i="12" s="1"/>
  <c r="D13" i="7"/>
  <c r="D12" i="7"/>
  <c r="J25" i="12" l="1"/>
  <c r="F13" i="12"/>
  <c r="H11" i="18" l="1"/>
  <c r="H8" i="18"/>
  <c r="H12" i="18"/>
  <c r="H7" i="18"/>
  <c r="H14" i="18" l="1"/>
  <c r="E21" i="18" s="1"/>
  <c r="E22" i="18" s="1"/>
  <c r="E25" i="18" s="1"/>
  <c r="E26" i="18" s="1"/>
  <c r="C14" i="7" l="1"/>
  <c r="D14" i="7" s="1"/>
  <c r="C15" i="7" l="1"/>
  <c r="D15" i="7" s="1"/>
  <c r="C18" i="7" l="1"/>
  <c r="C20" i="7" s="1"/>
  <c r="D20" i="7" s="1"/>
  <c r="I14" i="7"/>
  <c r="I15" i="7"/>
  <c r="I12" i="7"/>
  <c r="I13" i="7"/>
  <c r="I19" i="7" l="1"/>
  <c r="I20" i="7"/>
  <c r="I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Verspoor</author>
  </authors>
  <commentList>
    <comment ref="B4" authorId="0" shapeId="0" xr:uid="{00000000-0006-0000-0200-000001000000}">
      <text>
        <r>
          <rPr>
            <b/>
            <sz val="9"/>
            <color indexed="81"/>
            <rFont val="Tahoma"/>
            <charset val="1"/>
          </rPr>
          <t>Intergraf:</t>
        </r>
        <r>
          <rPr>
            <sz val="9"/>
            <color indexed="81"/>
            <rFont val="Tahoma"/>
            <charset val="1"/>
          </rPr>
          <t xml:space="preserve">
Trade name or any other name by which the product is known in the plant.</t>
        </r>
      </text>
    </comment>
    <comment ref="C4" authorId="0" shapeId="0" xr:uid="{00000000-0006-0000-0200-000002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4" authorId="0" shapeId="0" xr:uid="{00000000-0006-0000-0200-000003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4" authorId="0" shapeId="0" xr:uid="{00000000-0006-0000-0200-000004000000}">
      <text>
        <r>
          <rPr>
            <b/>
            <sz val="9"/>
            <color indexed="81"/>
            <rFont val="Tahoma"/>
            <charset val="1"/>
          </rPr>
          <t>Intergraf:</t>
        </r>
        <r>
          <rPr>
            <sz val="9"/>
            <color indexed="81"/>
            <rFont val="Tahoma"/>
            <charset val="1"/>
          </rPr>
          <t xml:space="preserve">
Bought (kg): User data. Amount purchased during the year
If the consuption is known from other sources this may be entered under 'bought', leaving 'stock begin' and 'stock end' blank.</t>
        </r>
      </text>
    </comment>
    <comment ref="F4" authorId="0" shapeId="0" xr:uid="{00000000-0006-0000-0200-000005000000}">
      <text>
        <r>
          <rPr>
            <b/>
            <sz val="9"/>
            <color indexed="81"/>
            <rFont val="Tahoma"/>
            <charset val="1"/>
          </rPr>
          <t>Intergraf:</t>
        </r>
        <r>
          <rPr>
            <sz val="9"/>
            <color indexed="81"/>
            <rFont val="Tahoma"/>
            <charset val="1"/>
          </rPr>
          <t xml:space="preserve">
Consumed (kg): Calculated. Stock begin + Bought - Stock end  (kg)
</t>
        </r>
      </text>
    </comment>
    <comment ref="G4" authorId="0" shapeId="0" xr:uid="{00000000-0006-0000-0200-000006000000}">
      <text>
        <r>
          <rPr>
            <b/>
            <sz val="9"/>
            <color indexed="81"/>
            <rFont val="Tahoma"/>
            <charset val="1"/>
          </rPr>
          <t>Intergraf:</t>
        </r>
        <r>
          <rPr>
            <sz val="9"/>
            <color indexed="81"/>
            <rFont val="Tahoma"/>
            <charset val="1"/>
          </rPr>
          <t xml:space="preserve">
VOC % (Inks): Default value. To be replaced by supplier data if available.
</t>
        </r>
      </text>
    </comment>
    <comment ref="H4" authorId="0" shapeId="0" xr:uid="{00000000-0006-0000-0200-000007000000}">
      <text>
        <r>
          <rPr>
            <b/>
            <sz val="9"/>
            <color indexed="81"/>
            <rFont val="Tahoma"/>
            <charset val="1"/>
          </rPr>
          <t>Intergraf:</t>
        </r>
        <r>
          <rPr>
            <sz val="9"/>
            <color indexed="81"/>
            <rFont val="Tahoma"/>
            <charset val="1"/>
          </rPr>
          <t xml:space="preserve">
Calculated: Consumed x VOC %.</t>
        </r>
      </text>
    </comment>
    <comment ref="J5" authorId="0" shapeId="0" xr:uid="{00000000-0006-0000-0200-000008000000}">
      <text>
        <r>
          <rPr>
            <b/>
            <sz val="9"/>
            <color indexed="81"/>
            <rFont val="Tahoma"/>
            <charset val="1"/>
          </rPr>
          <t>Intergraf:</t>
        </r>
        <r>
          <rPr>
            <sz val="9"/>
            <color indexed="81"/>
            <rFont val="Tahoma"/>
            <charset val="1"/>
          </rPr>
          <t xml:space="preserve">
Data to be provided by the user of this template.</t>
        </r>
      </text>
    </comment>
    <comment ref="J6" authorId="0" shapeId="0" xr:uid="{00000000-0006-0000-0200-000009000000}">
      <text>
        <r>
          <rPr>
            <b/>
            <sz val="9"/>
            <color indexed="81"/>
            <rFont val="Tahoma"/>
            <charset val="1"/>
          </rPr>
          <t>Intergraf:</t>
        </r>
        <r>
          <rPr>
            <sz val="9"/>
            <color indexed="81"/>
            <rFont val="Tahoma"/>
            <charset val="1"/>
          </rPr>
          <t xml:space="preserve">
Worst case default value or a value widely accepted in the industry.
These values may be replaced by values provided by suppliers or substantiated values determined by the operator.</t>
        </r>
      </text>
    </comment>
    <comment ref="J7" authorId="0" shapeId="0" xr:uid="{00000000-0006-0000-0200-00000A000000}">
      <text>
        <r>
          <rPr>
            <b/>
            <sz val="9"/>
            <color indexed="81"/>
            <rFont val="Tahoma"/>
            <charset val="1"/>
          </rPr>
          <t>Intergraf:</t>
        </r>
        <r>
          <rPr>
            <sz val="9"/>
            <color indexed="81"/>
            <rFont val="Tahoma"/>
            <charset val="1"/>
          </rPr>
          <t xml:space="preserve">
Calculated value. </t>
        </r>
      </text>
    </comment>
    <comment ref="B16" authorId="0" shapeId="0" xr:uid="{00000000-0006-0000-0200-00000B000000}">
      <text>
        <r>
          <rPr>
            <b/>
            <sz val="9"/>
            <color indexed="81"/>
            <rFont val="Tahoma"/>
            <charset val="1"/>
          </rPr>
          <t>Intergraf:</t>
        </r>
        <r>
          <rPr>
            <sz val="9"/>
            <color indexed="81"/>
            <rFont val="Tahoma"/>
            <charset val="1"/>
          </rPr>
          <t xml:space="preserve">
Trade name or any other name by which the product is known in the plant.</t>
        </r>
      </text>
    </comment>
    <comment ref="C16" authorId="0" shapeId="0" xr:uid="{00000000-0006-0000-0200-00000C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16" authorId="0" shapeId="0" xr:uid="{00000000-0006-0000-0200-00000D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16" authorId="0" shapeId="0" xr:uid="{00000000-0006-0000-0200-00000E000000}">
      <text>
        <r>
          <rPr>
            <b/>
            <sz val="9"/>
            <color indexed="81"/>
            <rFont val="Tahoma"/>
            <charset val="1"/>
          </rPr>
          <t>Intergraf:</t>
        </r>
        <r>
          <rPr>
            <sz val="9"/>
            <color indexed="81"/>
            <rFont val="Tahoma"/>
            <charset val="1"/>
          </rPr>
          <t xml:space="preserve">
Bought (kg): User data. Amount purchased during the year
If the consuption is known from other sources this may be entered under 'bought', leaving 'stock begin' and 'stock end' blank.</t>
        </r>
      </text>
    </comment>
    <comment ref="F16" authorId="0" shapeId="0" xr:uid="{00000000-0006-0000-0200-00000F000000}">
      <text>
        <r>
          <rPr>
            <b/>
            <sz val="9"/>
            <color indexed="81"/>
            <rFont val="Tahoma"/>
            <charset val="1"/>
          </rPr>
          <t>Intergraf:</t>
        </r>
        <r>
          <rPr>
            <sz val="9"/>
            <color indexed="81"/>
            <rFont val="Tahoma"/>
            <charset val="1"/>
          </rPr>
          <t xml:space="preserve">
Consumed (kg): Calculated. Stock begin + Bought - Stock end  (kg)
</t>
        </r>
      </text>
    </comment>
    <comment ref="G16" authorId="0" shapeId="0" xr:uid="{00000000-0006-0000-0200-000010000000}">
      <text>
        <r>
          <rPr>
            <b/>
            <sz val="9"/>
            <color indexed="81"/>
            <rFont val="Tahoma"/>
            <charset val="1"/>
          </rPr>
          <t>Intergraf:</t>
        </r>
        <r>
          <rPr>
            <sz val="9"/>
            <color indexed="81"/>
            <rFont val="Tahoma"/>
            <charset val="1"/>
          </rPr>
          <t xml:space="preserve">
VOC % (Additive &amp; Cleaning): User data. Obtained from supplier. See SDS. 
</t>
        </r>
      </text>
    </comment>
    <comment ref="H16" authorId="0" shapeId="0" xr:uid="{00000000-0006-0000-0200-000011000000}">
      <text>
        <r>
          <rPr>
            <b/>
            <sz val="9"/>
            <color indexed="81"/>
            <rFont val="Tahoma"/>
            <charset val="1"/>
          </rPr>
          <t>Intergraf:</t>
        </r>
        <r>
          <rPr>
            <sz val="9"/>
            <color indexed="81"/>
            <rFont val="Tahoma"/>
            <charset val="1"/>
          </rPr>
          <t xml:space="preserve">
VOC Input (kg): Calculated. Consumed X VOC %.
</t>
        </r>
      </text>
    </comment>
    <comment ref="I16" authorId="0" shapeId="0" xr:uid="{00000000-0006-0000-0200-000012000000}">
      <text>
        <r>
          <rPr>
            <b/>
            <sz val="9"/>
            <color indexed="81"/>
            <rFont val="Tahoma"/>
            <charset val="1"/>
          </rPr>
          <t>Intergraf:</t>
        </r>
        <r>
          <rPr>
            <sz val="9"/>
            <color indexed="81"/>
            <rFont val="Tahoma"/>
            <charset val="1"/>
          </rPr>
          <t xml:space="preserve">
Fugitive % (Varnishes and Adhesives): No worst case default value is available. An estimate should be entered here. This estimate may be provided by the supplier. 
It may be helpful to know that in flexography and gravure the fugitive emissions are generally between 5 and 10%.
</t>
        </r>
      </text>
    </comment>
    <comment ref="J16" authorId="0" shapeId="0" xr:uid="{00000000-0006-0000-0200-000013000000}">
      <text>
        <r>
          <rPr>
            <b/>
            <sz val="9"/>
            <color indexed="81"/>
            <rFont val="Tahoma"/>
            <charset val="1"/>
          </rPr>
          <t>Intergraf:</t>
        </r>
        <r>
          <rPr>
            <sz val="9"/>
            <color indexed="81"/>
            <rFont val="Tahoma"/>
            <charset val="1"/>
          </rPr>
          <t xml:space="preserve">
Fugitive (kg): Calculated. VOC Input X Fugitive %
</t>
        </r>
      </text>
    </comment>
    <comment ref="B28" authorId="0" shapeId="0" xr:uid="{00000000-0006-0000-0200-000014000000}">
      <text>
        <r>
          <rPr>
            <b/>
            <sz val="9"/>
            <color indexed="81"/>
            <rFont val="Tahoma"/>
            <charset val="1"/>
          </rPr>
          <t>Intergraf:</t>
        </r>
        <r>
          <rPr>
            <sz val="9"/>
            <color indexed="81"/>
            <rFont val="Tahoma"/>
            <charset val="1"/>
          </rPr>
          <t xml:space="preserve">
Trade name or any other name by which the product is known in the plant.</t>
        </r>
      </text>
    </comment>
    <comment ref="C28" authorId="0" shapeId="0" xr:uid="{00000000-0006-0000-0200-000015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28" authorId="0" shapeId="0" xr:uid="{00000000-0006-0000-0200-000016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28" authorId="0" shapeId="0" xr:uid="{00000000-0006-0000-0200-000017000000}">
      <text>
        <r>
          <rPr>
            <b/>
            <sz val="9"/>
            <color indexed="81"/>
            <rFont val="Tahoma"/>
            <charset val="1"/>
          </rPr>
          <t>Intergraf:</t>
        </r>
        <r>
          <rPr>
            <sz val="9"/>
            <color indexed="81"/>
            <rFont val="Tahoma"/>
            <charset val="1"/>
          </rPr>
          <t xml:space="preserve">
Bought (kg): User data. Amount purchased during the year
If the consuption is known from other sources this may be entered under 'bought', leaving 'stock begin' and 'stock end' blank.</t>
        </r>
      </text>
    </comment>
    <comment ref="F28" authorId="0" shapeId="0" xr:uid="{00000000-0006-0000-0200-000018000000}">
      <text>
        <r>
          <rPr>
            <b/>
            <sz val="9"/>
            <color indexed="81"/>
            <rFont val="Tahoma"/>
            <charset val="1"/>
          </rPr>
          <t>Intergraf:</t>
        </r>
        <r>
          <rPr>
            <sz val="9"/>
            <color indexed="81"/>
            <rFont val="Tahoma"/>
            <charset val="1"/>
          </rPr>
          <t xml:space="preserve">
Consumed (kg): Calculated. Stock begin + Bought - Stock end  (kg)
</t>
        </r>
      </text>
    </comment>
    <comment ref="G28" authorId="0" shapeId="0" xr:uid="{00000000-0006-0000-0200-000019000000}">
      <text>
        <r>
          <rPr>
            <b/>
            <sz val="9"/>
            <color indexed="81"/>
            <rFont val="Tahoma"/>
            <charset val="1"/>
          </rPr>
          <t>Intergraf:</t>
        </r>
        <r>
          <rPr>
            <sz val="9"/>
            <color indexed="81"/>
            <rFont val="Tahoma"/>
            <charset val="1"/>
          </rPr>
          <t xml:space="preserve">
VOC % (Additive &amp; Cleaning): User data. Obtained from supplier. See SDS. Isopropanol may contain water: VOC content not necessarily 100%.
</t>
        </r>
      </text>
    </comment>
    <comment ref="H28" authorId="0" shapeId="0" xr:uid="{00000000-0006-0000-0200-00001A000000}">
      <text>
        <r>
          <rPr>
            <b/>
            <sz val="9"/>
            <color indexed="81"/>
            <rFont val="Tahoma"/>
            <charset val="1"/>
          </rPr>
          <t>Intergraf:</t>
        </r>
        <r>
          <rPr>
            <sz val="9"/>
            <color indexed="81"/>
            <rFont val="Tahoma"/>
            <charset val="1"/>
          </rPr>
          <t xml:space="preserve">
VOC Input (kg): Calculated. Consumed X VOC %.
</t>
        </r>
      </text>
    </comment>
    <comment ref="I28" authorId="0" shapeId="0" xr:uid="{00000000-0006-0000-0200-00001B000000}">
      <text>
        <r>
          <rPr>
            <b/>
            <sz val="9"/>
            <color indexed="81"/>
            <rFont val="Tahoma"/>
            <charset val="1"/>
          </rPr>
          <t>Intergraf:</t>
        </r>
        <r>
          <rPr>
            <sz val="9"/>
            <color indexed="81"/>
            <rFont val="Tahoma"/>
            <charset val="1"/>
          </rPr>
          <t xml:space="preserve">
Fugitive % (additives): Worst case default value. May only be replaced if a seriously substantiated alternative is available.
The default value has been taken from the criteria for the EU Ecolabel for printed paper.</t>
        </r>
      </text>
    </comment>
    <comment ref="J28" authorId="0" shapeId="0" xr:uid="{00000000-0006-0000-0200-00001C000000}">
      <text>
        <r>
          <rPr>
            <b/>
            <sz val="9"/>
            <color indexed="81"/>
            <rFont val="Tahoma"/>
            <charset val="1"/>
          </rPr>
          <t>Intergraf:</t>
        </r>
        <r>
          <rPr>
            <sz val="9"/>
            <color indexed="81"/>
            <rFont val="Tahoma"/>
            <charset val="1"/>
          </rPr>
          <t xml:space="preserve">
Fugitive (kg): Calculated. VOC Input X Fugitive %
</t>
        </r>
      </text>
    </comment>
    <comment ref="B42" authorId="0" shapeId="0" xr:uid="{00000000-0006-0000-0200-00001D000000}">
      <text>
        <r>
          <rPr>
            <b/>
            <sz val="9"/>
            <color indexed="81"/>
            <rFont val="Tahoma"/>
            <charset val="1"/>
          </rPr>
          <t>Intergraf:</t>
        </r>
        <r>
          <rPr>
            <sz val="9"/>
            <color indexed="81"/>
            <rFont val="Tahoma"/>
            <charset val="1"/>
          </rPr>
          <t xml:space="preserve">
Trade name or any other name by which the product is known in the plant.</t>
        </r>
      </text>
    </comment>
    <comment ref="C42" authorId="0" shapeId="0" xr:uid="{00000000-0006-0000-0200-00001E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42" authorId="0" shapeId="0" xr:uid="{00000000-0006-0000-0200-00001F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42" authorId="0" shapeId="0" xr:uid="{00000000-0006-0000-0200-000020000000}">
      <text>
        <r>
          <rPr>
            <b/>
            <sz val="9"/>
            <color indexed="81"/>
            <rFont val="Tahoma"/>
            <charset val="1"/>
          </rPr>
          <t>Intergraf:</t>
        </r>
        <r>
          <rPr>
            <sz val="9"/>
            <color indexed="81"/>
            <rFont val="Tahoma"/>
            <charset val="1"/>
          </rPr>
          <t xml:space="preserve">
Bought (kg): User data. Amount purchased during the year
If the consuption is known from other sources this may be entered under 'bought', leaving 'stock begin' and 'stock end' blank.</t>
        </r>
      </text>
    </comment>
    <comment ref="F42" authorId="0" shapeId="0" xr:uid="{00000000-0006-0000-0200-000021000000}">
      <text>
        <r>
          <rPr>
            <b/>
            <sz val="9"/>
            <color indexed="81"/>
            <rFont val="Tahoma"/>
            <charset val="1"/>
          </rPr>
          <t>Intergraf:</t>
        </r>
        <r>
          <rPr>
            <sz val="9"/>
            <color indexed="81"/>
            <rFont val="Tahoma"/>
            <charset val="1"/>
          </rPr>
          <t xml:space="preserve">
Consumed (kg): Calculated. Stock begin + Bought - Stock end  (kg)
</t>
        </r>
      </text>
    </comment>
    <comment ref="G42" authorId="0" shapeId="0" xr:uid="{00000000-0006-0000-0200-000022000000}">
      <text>
        <r>
          <rPr>
            <b/>
            <sz val="9"/>
            <color indexed="81"/>
            <rFont val="Tahoma"/>
            <charset val="1"/>
          </rPr>
          <t>Intergraf:</t>
        </r>
        <r>
          <rPr>
            <sz val="9"/>
            <color indexed="81"/>
            <rFont val="Tahoma"/>
            <charset val="1"/>
          </rPr>
          <t xml:space="preserve">
VOC % (Additive &amp; Cleaning): User data. Obtained from supplier. See SDS.
</t>
        </r>
      </text>
    </comment>
    <comment ref="H42" authorId="0" shapeId="0" xr:uid="{00000000-0006-0000-0200-000023000000}">
      <text>
        <r>
          <rPr>
            <b/>
            <sz val="9"/>
            <color indexed="81"/>
            <rFont val="Tahoma"/>
            <charset val="1"/>
          </rPr>
          <t>Intergraf:</t>
        </r>
        <r>
          <rPr>
            <sz val="9"/>
            <color indexed="81"/>
            <rFont val="Tahoma"/>
            <charset val="1"/>
          </rPr>
          <t xml:space="preserve">
VOC Input (kg): Calculated. Consumed X VOC %.
</t>
        </r>
      </text>
    </comment>
    <comment ref="I42" authorId="0" shapeId="0" xr:uid="{00000000-0006-0000-0200-000024000000}">
      <text>
        <r>
          <rPr>
            <b/>
            <sz val="9"/>
            <color indexed="81"/>
            <rFont val="Tahoma"/>
            <charset val="1"/>
          </rPr>
          <t>Intergraf:</t>
        </r>
        <r>
          <rPr>
            <sz val="9"/>
            <color indexed="81"/>
            <rFont val="Tahoma"/>
            <charset val="1"/>
          </rPr>
          <t xml:space="preserve">
Fugitive % (additives): Worst case default value. May only be replaced if a seriously substantiated alternative is available.
The default value has been taken from the criteria for the EU Ecolabel for printed paper.</t>
        </r>
      </text>
    </comment>
    <comment ref="J42" authorId="0" shapeId="0" xr:uid="{00000000-0006-0000-0200-000025000000}">
      <text>
        <r>
          <rPr>
            <b/>
            <sz val="9"/>
            <color indexed="81"/>
            <rFont val="Tahoma"/>
            <charset val="1"/>
          </rPr>
          <t>Intergraf:</t>
        </r>
        <r>
          <rPr>
            <sz val="9"/>
            <color indexed="81"/>
            <rFont val="Tahoma"/>
            <charset val="1"/>
          </rPr>
          <t xml:space="preserve">
Fugitive (kg): Calculated. VOC Input X Fugitive %
</t>
        </r>
      </text>
    </comment>
    <comment ref="B57" authorId="0" shapeId="0" xr:uid="{00000000-0006-0000-0200-000026000000}">
      <text>
        <r>
          <rPr>
            <b/>
            <sz val="9"/>
            <color indexed="81"/>
            <rFont val="Tahoma"/>
            <charset val="1"/>
          </rPr>
          <t>Intergraf:</t>
        </r>
        <r>
          <rPr>
            <sz val="9"/>
            <color indexed="81"/>
            <rFont val="Tahoma"/>
            <charset val="1"/>
          </rPr>
          <t xml:space="preserve">
Trade name or any other name by which the product is known in the plant.</t>
        </r>
      </text>
    </comment>
    <comment ref="C57" authorId="0" shapeId="0" xr:uid="{00000000-0006-0000-0200-000027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57" authorId="0" shapeId="0" xr:uid="{00000000-0006-0000-0200-000028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57" authorId="0" shapeId="0" xr:uid="{00000000-0006-0000-0200-000029000000}">
      <text>
        <r>
          <rPr>
            <b/>
            <sz val="9"/>
            <color indexed="81"/>
            <rFont val="Tahoma"/>
            <charset val="1"/>
          </rPr>
          <t>Intergraf:</t>
        </r>
        <r>
          <rPr>
            <sz val="9"/>
            <color indexed="81"/>
            <rFont val="Tahoma"/>
            <charset val="1"/>
          </rPr>
          <t xml:space="preserve">
Bought (kg): User data. Amount purchased during the year
If the consuption is known from other sources this may be entered under 'bought', leaving 'stock begin' and 'stock end' blank.</t>
        </r>
      </text>
    </comment>
    <comment ref="F57" authorId="0" shapeId="0" xr:uid="{00000000-0006-0000-0200-00002A000000}">
      <text>
        <r>
          <rPr>
            <b/>
            <sz val="9"/>
            <color indexed="81"/>
            <rFont val="Tahoma"/>
            <charset val="1"/>
          </rPr>
          <t>Intergraf:</t>
        </r>
        <r>
          <rPr>
            <sz val="9"/>
            <color indexed="81"/>
            <rFont val="Tahoma"/>
            <charset val="1"/>
          </rPr>
          <t xml:space="preserve">
Consumed (kg): Calculated. Stock begin + Bought - Stock end  (kg)
</t>
        </r>
      </text>
    </comment>
    <comment ref="G57" authorId="0" shapeId="0" xr:uid="{00000000-0006-0000-0200-00002B000000}">
      <text>
        <r>
          <rPr>
            <b/>
            <sz val="9"/>
            <color indexed="81"/>
            <rFont val="Tahoma"/>
            <charset val="1"/>
          </rPr>
          <t>Intergraf:</t>
        </r>
        <r>
          <rPr>
            <sz val="9"/>
            <color indexed="81"/>
            <rFont val="Tahoma"/>
            <charset val="1"/>
          </rPr>
          <t xml:space="preserve">
VOC % (Additive &amp; Cleaning): User data. Obtained from supplier. See SDS.
</t>
        </r>
      </text>
    </comment>
    <comment ref="H57" authorId="0" shapeId="0" xr:uid="{00000000-0006-0000-0200-00002C000000}">
      <text>
        <r>
          <rPr>
            <b/>
            <sz val="9"/>
            <color indexed="81"/>
            <rFont val="Tahoma"/>
            <charset val="1"/>
          </rPr>
          <t>Intergraf:</t>
        </r>
        <r>
          <rPr>
            <sz val="9"/>
            <color indexed="81"/>
            <rFont val="Tahoma"/>
            <charset val="1"/>
          </rPr>
          <t xml:space="preserve">
VOC Input (kg): Calculated. Consumed X VOC %.
</t>
        </r>
      </text>
    </comment>
    <comment ref="I57" authorId="0" shapeId="0" xr:uid="{00000000-0006-0000-0200-00002D000000}">
      <text>
        <r>
          <rPr>
            <b/>
            <sz val="9"/>
            <color indexed="81"/>
            <rFont val="Tahoma"/>
            <charset val="1"/>
          </rPr>
          <t>Intergraf:</t>
        </r>
        <r>
          <rPr>
            <sz val="9"/>
            <color indexed="81"/>
            <rFont val="Tahoma"/>
            <charset val="1"/>
          </rPr>
          <t xml:space="preserve">
Fugitive: As a worst case it is assumed that 100% of the solvent content of these maintenance products evaporates as a fugitive emission. This will be exagerated; a part will become solvent containing waste. The % fugitive can can be adjusted in two ways:
1. By using tab 1a to calculate the amount of solvent containing waste and to adjuste the worst case fugitive emissions with this amount, or
2. By reducing the 100% fugitive in this table by an estimated % that ends up in the disposed waste.
If possibility 2. is used, double counting must be avoided. The waste stream arising from these products must not also be taken into consideration when using Tab 1a.</t>
        </r>
      </text>
    </comment>
    <comment ref="J57" authorId="0" shapeId="0" xr:uid="{00000000-0006-0000-0200-00002E000000}">
      <text>
        <r>
          <rPr>
            <b/>
            <sz val="9"/>
            <color indexed="81"/>
            <rFont val="Tahoma"/>
            <charset val="1"/>
          </rPr>
          <t>Intergraf:</t>
        </r>
        <r>
          <rPr>
            <sz val="9"/>
            <color indexed="81"/>
            <rFont val="Tahoma"/>
            <charset val="1"/>
          </rPr>
          <t xml:space="preserve">
Fugitive (kg): Calculated. VOC Input X Fugitive %
</t>
        </r>
      </text>
    </comment>
    <comment ref="J79" authorId="0" shapeId="0" xr:uid="{00000000-0006-0000-0200-00002F000000}">
      <text>
        <r>
          <rPr>
            <b/>
            <sz val="11"/>
            <color indexed="81"/>
            <rFont val="Georgia"/>
            <family val="1"/>
          </rPr>
          <t xml:space="preserve">Intergraf: 
</t>
        </r>
        <r>
          <rPr>
            <sz val="11"/>
            <color indexed="81"/>
            <rFont val="Georgia"/>
            <family val="1"/>
          </rPr>
          <t xml:space="preserve">This figure is used in Tab 1.b. It has no relevance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Verspoor</author>
  </authors>
  <commentList>
    <comment ref="C5" authorId="0" shapeId="0" xr:uid="{00000000-0006-0000-0300-000001000000}">
      <text>
        <r>
          <rPr>
            <b/>
            <sz val="9"/>
            <color indexed="81"/>
            <rFont val="Tahoma"/>
            <charset val="1"/>
          </rPr>
          <t>Intergraf:</t>
        </r>
        <r>
          <rPr>
            <sz val="9"/>
            <color indexed="81"/>
            <rFont val="Tahoma"/>
            <charset val="1"/>
          </rPr>
          <t xml:space="preserve">
Stock begin (kg): User data. Stock at the beginning of the year
If the consuption is known from other sources this may be entered under 'bought', leaving 'stock begin' and 'stock end' blank.</t>
        </r>
      </text>
    </comment>
    <comment ref="D5" authorId="0" shapeId="0" xr:uid="{00000000-0006-0000-0300-000002000000}">
      <text>
        <r>
          <rPr>
            <b/>
            <sz val="9"/>
            <color indexed="81"/>
            <rFont val="Tahoma"/>
            <charset val="1"/>
          </rPr>
          <t>Intergraf:</t>
        </r>
        <r>
          <rPr>
            <sz val="9"/>
            <color indexed="81"/>
            <rFont val="Tahoma"/>
            <charset val="1"/>
          </rPr>
          <t xml:space="preserve">
Stock end (kg): User data. Stock at the end of the year
If the consuption is known from other sources this may be entered under 'bought', leaving 'stock begin' and 'stock end' blank.</t>
        </r>
      </text>
    </comment>
    <comment ref="E5" authorId="0" shapeId="0" xr:uid="{00000000-0006-0000-0300-000003000000}">
      <text>
        <r>
          <rPr>
            <b/>
            <sz val="9"/>
            <color indexed="81"/>
            <rFont val="Tahoma"/>
            <charset val="1"/>
          </rPr>
          <t>Intergraf:</t>
        </r>
        <r>
          <rPr>
            <sz val="9"/>
            <color indexed="81"/>
            <rFont val="Tahoma"/>
            <charset val="1"/>
          </rPr>
          <t xml:space="preserve">
Disposal (kg): User data. Amount disposed of during the year
If the amount of waste produce is known from other sources this may be entered under 'disposal', leaving 'stock begin' and 'stock end' blank.</t>
        </r>
      </text>
    </comment>
    <comment ref="F5" authorId="0" shapeId="0" xr:uid="{00000000-0006-0000-0300-000004000000}">
      <text>
        <r>
          <rPr>
            <b/>
            <sz val="9"/>
            <color indexed="81"/>
            <rFont val="Tahoma"/>
            <charset val="1"/>
          </rPr>
          <t>Intergraf:</t>
        </r>
        <r>
          <rPr>
            <sz val="9"/>
            <color indexed="81"/>
            <rFont val="Tahoma"/>
            <charset val="1"/>
          </rPr>
          <t xml:space="preserve">
Waste produced (kg): Calculated. Stock begin + Disposal - Stock end  (kg)
</t>
        </r>
      </text>
    </comment>
    <comment ref="G5" authorId="0" shapeId="0" xr:uid="{00000000-0006-0000-0300-000005000000}">
      <text>
        <r>
          <rPr>
            <b/>
            <sz val="9"/>
            <color indexed="81"/>
            <rFont val="Tahoma"/>
            <charset val="1"/>
          </rPr>
          <t>Intergraf:</t>
        </r>
        <r>
          <rPr>
            <sz val="9"/>
            <color indexed="81"/>
            <rFont val="Tahoma"/>
            <charset val="1"/>
          </rPr>
          <t xml:space="preserve">
VOC %: User data. Possibly obtained from different sources such as measurements by the waste treatment company or estimations based on the solvent content of the product used. </t>
        </r>
      </text>
    </comment>
    <comment ref="H5" authorId="0" shapeId="0" xr:uid="{00000000-0006-0000-0300-000006000000}">
      <text>
        <r>
          <rPr>
            <b/>
            <sz val="9"/>
            <color indexed="81"/>
            <rFont val="Tahoma"/>
            <charset val="1"/>
          </rPr>
          <t>Intergraf:</t>
        </r>
        <r>
          <rPr>
            <sz val="9"/>
            <color indexed="81"/>
            <rFont val="Tahoma"/>
            <charset val="1"/>
          </rPr>
          <t xml:space="preserve">
VOC in waste (kg): Calculated, waste produced X VOC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Verspoor</author>
  </authors>
  <commentList>
    <comment ref="C5" authorId="0" shapeId="0" xr:uid="{00000000-0006-0000-0400-000001000000}">
      <text>
        <r>
          <rPr>
            <b/>
            <sz val="9"/>
            <color indexed="81"/>
            <rFont val="Tahoma"/>
            <charset val="1"/>
          </rPr>
          <t>Intergraf:</t>
        </r>
        <r>
          <rPr>
            <sz val="9"/>
            <color indexed="81"/>
            <rFont val="Tahoma"/>
            <charset val="1"/>
          </rPr>
          <t xml:space="preserve">
Average airflow through the dryer when printing. If necessary an estimation.</t>
        </r>
      </text>
    </comment>
    <comment ref="D5" authorId="0" shapeId="0" xr:uid="{00000000-0006-0000-0400-000002000000}">
      <text>
        <r>
          <rPr>
            <b/>
            <sz val="9"/>
            <color indexed="81"/>
            <rFont val="Tahoma"/>
            <charset val="1"/>
          </rPr>
          <t>Intergraf:</t>
        </r>
        <r>
          <rPr>
            <sz val="9"/>
            <color indexed="81"/>
            <rFont val="Tahoma"/>
            <charset val="1"/>
          </rPr>
          <t xml:space="preserve">
If the press is encapsulated use the ventilation data for the encapsulation. Otherwise use the ventilation data for the whole press room.
</t>
        </r>
      </text>
    </comment>
    <comment ref="E5" authorId="0" shapeId="0" xr:uid="{00000000-0006-0000-0400-000003000000}">
      <text>
        <r>
          <rPr>
            <b/>
            <sz val="9"/>
            <color indexed="81"/>
            <rFont val="Tahoma"/>
            <charset val="1"/>
          </rPr>
          <t>Intergraf:</t>
        </r>
        <r>
          <rPr>
            <sz val="9"/>
            <color indexed="81"/>
            <rFont val="Tahoma"/>
            <charset val="1"/>
          </rPr>
          <t xml:space="preserve">
Calculated. Average dryer airflow / Press room ventilation</t>
        </r>
      </text>
    </comment>
    <comment ref="F5" authorId="0" shapeId="0" xr:uid="{00000000-0006-0000-0400-000004000000}">
      <text>
        <r>
          <rPr>
            <b/>
            <sz val="9"/>
            <color indexed="81"/>
            <rFont val="Tahoma"/>
            <charset val="1"/>
          </rPr>
          <t>Intergraf:</t>
        </r>
        <r>
          <rPr>
            <sz val="9"/>
            <color indexed="81"/>
            <rFont val="Tahoma"/>
            <charset val="1"/>
          </rPr>
          <t xml:space="preserve">
Percentage of the plant's consumption of Heatset inks allocated to the press.
It is assumed that the fugitive emissions of a press are proportional to its ink consumption.
If a different allocation can be substantiated this is also permited.</t>
        </r>
      </text>
    </comment>
    <comment ref="G5" authorId="0" shapeId="0" xr:uid="{00000000-0006-0000-0400-000005000000}">
      <text>
        <r>
          <rPr>
            <b/>
            <sz val="9"/>
            <color indexed="81"/>
            <rFont val="Tahoma"/>
            <charset val="1"/>
          </rPr>
          <t>Intergraf:</t>
        </r>
        <r>
          <rPr>
            <sz val="9"/>
            <color indexed="81"/>
            <rFont val="Tahoma"/>
            <charset val="1"/>
          </rPr>
          <t xml:space="preserve">
Calculated. Inks used (% of total) X Fugitives corrected for waste. (If there is no correction for solvents in waste, the worst case fugitives are used)
</t>
        </r>
      </text>
    </comment>
    <comment ref="E16" authorId="0" shapeId="0" xr:uid="{00000000-0006-0000-0400-000006000000}">
      <text>
        <r>
          <rPr>
            <b/>
            <sz val="9"/>
            <color indexed="81"/>
            <rFont val="Tahoma"/>
            <charset val="1"/>
          </rPr>
          <t>Intergraf:</t>
        </r>
        <r>
          <rPr>
            <sz val="9"/>
            <color indexed="81"/>
            <rFont val="Tahoma"/>
            <charset val="1"/>
          </rPr>
          <t xml:space="preserve">
These are the worst case fugitives while the presses standing still. They will not be taken in by the dryers and may not be included in the calculations on this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 Verspoor</author>
  </authors>
  <commentList>
    <comment ref="C4" authorId="0" shapeId="0" xr:uid="{00000000-0006-0000-0500-000001000000}">
      <text>
        <r>
          <rPr>
            <b/>
            <sz val="9"/>
            <color indexed="81"/>
            <rFont val="Tahoma"/>
            <charset val="1"/>
          </rPr>
          <t>Intergraf:</t>
        </r>
        <r>
          <rPr>
            <sz val="9"/>
            <color indexed="81"/>
            <rFont val="Tahoma"/>
            <charset val="1"/>
          </rPr>
          <t xml:space="preserve">
User data: Average airflow entering the dryer during printing. Often this is a fixed value. In other case an estimate is necessary.
If no estimate of the average airflow is available the maximum airflow can be used. This will increase the calculated emissions.</t>
        </r>
      </text>
    </comment>
    <comment ref="D4" authorId="0" shapeId="0" xr:uid="{00000000-0006-0000-0500-000002000000}">
      <text>
        <r>
          <rPr>
            <b/>
            <sz val="9"/>
            <color indexed="81"/>
            <rFont val="Tahoma"/>
            <charset val="1"/>
          </rPr>
          <t>Intergraf:</t>
        </r>
        <r>
          <rPr>
            <sz val="9"/>
            <color indexed="81"/>
            <rFont val="Tahoma"/>
            <charset val="1"/>
          </rPr>
          <t xml:space="preserve">
</t>
        </r>
      </text>
    </comment>
    <comment ref="E4" authorId="0" shapeId="0" xr:uid="{00000000-0006-0000-0500-000003000000}">
      <text>
        <r>
          <rPr>
            <b/>
            <sz val="9"/>
            <color indexed="81"/>
            <rFont val="Tahoma"/>
            <charset val="1"/>
          </rPr>
          <t>Intergraf:</t>
        </r>
        <r>
          <rPr>
            <sz val="9"/>
            <color indexed="81"/>
            <rFont val="Tahoma"/>
            <charset val="1"/>
          </rPr>
          <t xml:space="preserve">
ELV = Emission Limit Value, expe=ressed in mgC/Nm³.
It is assumed that the oxidiser is designed to meet the ELV under all normal production circumstances. The maximum concentration at the oxidiser exhaust is assumed to be equal to the Emission Limit Value.
If the assumption above is not correct, use the designed maximum concentration.</t>
        </r>
      </text>
    </comment>
    <comment ref="F4" authorId="0" shapeId="0" xr:uid="{00000000-0006-0000-0500-000004000000}">
      <text>
        <r>
          <rPr>
            <b/>
            <sz val="9"/>
            <color indexed="81"/>
            <rFont val="Tahoma"/>
            <charset val="1"/>
          </rPr>
          <t>Intergraf:</t>
        </r>
        <r>
          <rPr>
            <sz val="9"/>
            <color indexed="81"/>
            <rFont val="Tahoma"/>
            <charset val="1"/>
          </rPr>
          <t xml:space="preserve">
These are worst case emissions. 
It is assumed that when the press is running the outlet concentration of the oxidiser will always be equal to its design maximum. (Which is generally the same as the Emission Limit Value)
Calculated: Average airflow X Printing hours X Design exhaust maximum / 10^6</t>
        </r>
      </text>
    </comment>
    <comment ref="G4" authorId="0" shapeId="0" xr:uid="{00000000-0006-0000-0500-000005000000}">
      <text>
        <r>
          <rPr>
            <b/>
            <sz val="9"/>
            <color indexed="81"/>
            <rFont val="Tahoma"/>
            <charset val="1"/>
          </rPr>
          <t>Intergraf:</t>
        </r>
        <r>
          <rPr>
            <sz val="9"/>
            <color indexed="81"/>
            <rFont val="Tahoma"/>
            <charset val="1"/>
          </rPr>
          <t xml:space="preserve">
Default value specific for Heatset inks. 1 g VOC in Heatset inks contains approximately 0,76 g C. As a result 1 g C corresponds to 1,32 g VOC.
May be replaced by a value provided by the supplier.</t>
        </r>
      </text>
    </comment>
    <comment ref="H4" authorId="0" shapeId="0" xr:uid="{00000000-0006-0000-0500-000006000000}">
      <text>
        <r>
          <rPr>
            <b/>
            <sz val="9"/>
            <color indexed="81"/>
            <rFont val="Tahoma"/>
            <charset val="1"/>
          </rPr>
          <t>Intergraf:</t>
        </r>
        <r>
          <rPr>
            <sz val="9"/>
            <color indexed="81"/>
            <rFont val="Tahoma"/>
            <charset val="1"/>
          </rPr>
          <t xml:space="preserve">
Calculated: Emission (kg C) X C to VOC</t>
        </r>
      </text>
    </comment>
    <comment ref="C16" authorId="0" shapeId="0" xr:uid="{00000000-0006-0000-0500-000007000000}">
      <text>
        <r>
          <rPr>
            <b/>
            <sz val="9"/>
            <color indexed="81"/>
            <rFont val="Tahoma"/>
            <charset val="1"/>
          </rPr>
          <t>Intergraf:</t>
        </r>
        <r>
          <rPr>
            <sz val="9"/>
            <color indexed="81"/>
            <rFont val="Tahoma"/>
            <charset val="1"/>
          </rPr>
          <t xml:space="preserve">
Ink used (% of total): User data. Percentage of the plant's consumption of Heatset inks allocated to the press.</t>
        </r>
      </text>
    </comment>
    <comment ref="D16" authorId="0" shapeId="0" xr:uid="{00000000-0006-0000-0500-000008000000}">
      <text>
        <r>
          <rPr>
            <b/>
            <sz val="9"/>
            <color indexed="81"/>
            <rFont val="Tahoma"/>
            <charset val="1"/>
          </rPr>
          <t>Intergraf:</t>
        </r>
        <r>
          <rPr>
            <sz val="9"/>
            <color indexed="81"/>
            <rFont val="Tahoma"/>
            <charset val="1"/>
          </rPr>
          <t xml:space="preserve">
Calculated: Total VOC in inks X inks used (% of total)
It is assumed that all the VOC in inks evaporate in the dryer. This is exagerated, but the assumption compensates for the VOC in dampening solutions and cleaning agents that also reach the dryer.</t>
        </r>
      </text>
    </comment>
    <comment ref="E16" authorId="0" shapeId="0" xr:uid="{00000000-0006-0000-0500-000009000000}">
      <text>
        <r>
          <rPr>
            <b/>
            <sz val="9"/>
            <color indexed="81"/>
            <rFont val="Tahoma"/>
            <charset val="1"/>
          </rPr>
          <t>Intergraf:</t>
        </r>
        <r>
          <rPr>
            <sz val="9"/>
            <color indexed="81"/>
            <rFont val="Tahoma"/>
            <charset val="1"/>
          </rPr>
          <t xml:space="preserve">
This is the VOC concentration in the dryer, as used in the design of the oxidier, at which the maximum outlet concentration (i.e. generally the Emission Limit Value) is reached.
The default value of 2.500 mmgVOC/Nm³ is given. This is a low value and may be replaced by a value provided by the supplier.</t>
        </r>
      </text>
    </comment>
    <comment ref="F16" authorId="0" shapeId="0" xr:uid="{00000000-0006-0000-0500-00000A000000}">
      <text>
        <r>
          <rPr>
            <b/>
            <sz val="9"/>
            <color indexed="81"/>
            <rFont val="Tahoma"/>
            <charset val="1"/>
          </rPr>
          <t>Intergraf:</t>
        </r>
        <r>
          <rPr>
            <sz val="9"/>
            <color indexed="81"/>
            <rFont val="Tahoma"/>
            <charset val="1"/>
          </rPr>
          <t xml:space="preserve">
Default value specific for Heatset inks. 1 gVOC in Heatset inks contains approximately 0,76 gC. 
May be replaced by a value provided by the supplier.</t>
        </r>
      </text>
    </comment>
    <comment ref="G16" authorId="0" shapeId="0" xr:uid="{00000000-0006-0000-0500-00000B000000}">
      <text>
        <r>
          <rPr>
            <b/>
            <sz val="9"/>
            <color indexed="81"/>
            <rFont val="Tahoma"/>
            <charset val="1"/>
          </rPr>
          <t>Intergraf:</t>
        </r>
        <r>
          <rPr>
            <sz val="9"/>
            <color indexed="81"/>
            <rFont val="Tahoma"/>
            <charset val="1"/>
          </rPr>
          <t xml:space="preserve">
Calculated: Design inlet [ ] X VOC to C</t>
        </r>
      </text>
    </comment>
    <comment ref="H16" authorId="0" shapeId="0" xr:uid="{00000000-0006-0000-0500-00000C000000}">
      <text>
        <r>
          <rPr>
            <b/>
            <sz val="9"/>
            <color indexed="81"/>
            <rFont val="Tahoma"/>
            <charset val="1"/>
          </rPr>
          <t>Intergraf:</t>
        </r>
        <r>
          <rPr>
            <sz val="9"/>
            <color indexed="81"/>
            <rFont val="Tahoma"/>
            <charset val="1"/>
          </rPr>
          <t xml:space="preserve">
ELV = Emission Limit Value, expressed in mgC/Nm³.
It is assumed that the oxidiser is designed to meet the ELV under all normal production circumstances. The maximum concentration at the oxidiser exhaust is assumed to be equal to the Emission Limit Value.
If the oxidiser is designed for another maximum concentration, use the designed maximum concentration.</t>
        </r>
      </text>
    </comment>
    <comment ref="I16" authorId="0" shapeId="0" xr:uid="{00000000-0006-0000-0500-00000D000000}">
      <text>
        <r>
          <rPr>
            <b/>
            <sz val="9"/>
            <color indexed="81"/>
            <rFont val="Tahoma"/>
            <charset val="1"/>
          </rPr>
          <t>Intergraf:</t>
        </r>
        <r>
          <rPr>
            <sz val="9"/>
            <color indexed="81"/>
            <rFont val="Tahoma"/>
            <charset val="1"/>
          </rPr>
          <t xml:space="preserve">
Oxidiser emissions as % of the evaporated VOC in ink. 
Calculated: Design inlet [ ] (mgC/Nm³) / 20 *100%.</t>
        </r>
      </text>
    </comment>
    <comment ref="J16" authorId="0" shapeId="0" xr:uid="{00000000-0006-0000-0500-00000E000000}">
      <text>
        <r>
          <rPr>
            <b/>
            <sz val="9"/>
            <color indexed="81"/>
            <rFont val="Tahoma"/>
            <charset val="1"/>
          </rPr>
          <t>Intergraf:</t>
        </r>
        <r>
          <rPr>
            <sz val="9"/>
            <color indexed="81"/>
            <rFont val="Tahoma"/>
            <charset val="1"/>
          </rPr>
          <t xml:space="preserve">
Calculated: % emissions X VOC in iks used (kg)</t>
        </r>
      </text>
    </comment>
    <comment ref="D25" authorId="0" shapeId="0" xr:uid="{00000000-0006-0000-0500-00000F000000}">
      <text>
        <r>
          <rPr>
            <b/>
            <sz val="9"/>
            <color indexed="81"/>
            <rFont val="Tahoma"/>
            <charset val="1"/>
          </rPr>
          <t>Intergraf:</t>
        </r>
        <r>
          <rPr>
            <sz val="9"/>
            <color indexed="81"/>
            <rFont val="Tahoma"/>
            <charset val="1"/>
          </rPr>
          <t xml:space="preserve">
Calculated: Taken from Tab 1.</t>
        </r>
      </text>
    </comment>
    <comment ref="C28" authorId="0" shapeId="0" xr:uid="{00000000-0006-0000-0500-000010000000}">
      <text>
        <r>
          <rPr>
            <b/>
            <sz val="9"/>
            <color indexed="81"/>
            <rFont val="Tahoma"/>
            <charset val="1"/>
          </rPr>
          <t>Intergraf:</t>
        </r>
        <r>
          <rPr>
            <sz val="9"/>
            <color indexed="81"/>
            <rFont val="Tahoma"/>
            <charset val="1"/>
          </rPr>
          <t xml:space="preserve">
User data: Average airflow entering the dryer during printing. Often this is a fixed value. In other case an estimate is necessary.
If no estimate of the average airflow is available the maximum airflow can be used. This will increase the calculated emissions.</t>
        </r>
      </text>
    </comment>
    <comment ref="D28" authorId="0" shapeId="0" xr:uid="{00000000-0006-0000-0500-000011000000}">
      <text>
        <r>
          <rPr>
            <b/>
            <sz val="9"/>
            <color indexed="81"/>
            <rFont val="Tahoma"/>
            <charset val="1"/>
          </rPr>
          <t>Intergraf:</t>
        </r>
        <r>
          <rPr>
            <sz val="9"/>
            <color indexed="81"/>
            <rFont val="Tahoma"/>
            <charset val="1"/>
          </rPr>
          <t xml:space="preserve">
Annual hours of actual printing. Make ready and waiting not to be counted.</t>
        </r>
      </text>
    </comment>
    <comment ref="E28" authorId="0" shapeId="0" xr:uid="{00000000-0006-0000-0500-000012000000}">
      <text>
        <r>
          <rPr>
            <b/>
            <sz val="9"/>
            <color indexed="81"/>
            <rFont val="Tahoma"/>
            <charset val="1"/>
          </rPr>
          <t>Intergraf:</t>
        </r>
        <r>
          <rPr>
            <sz val="9"/>
            <color indexed="81"/>
            <rFont val="Tahoma"/>
            <charset val="1"/>
          </rPr>
          <t xml:space="preserve">
User data: Recent measured value of VOC concentration at the oxidiser exhaust expressed in mgC/Nm³. If necessary the average of multiple values.
</t>
        </r>
      </text>
    </comment>
    <comment ref="F28" authorId="0" shapeId="0" xr:uid="{00000000-0006-0000-0500-000013000000}">
      <text>
        <r>
          <rPr>
            <b/>
            <sz val="9"/>
            <color indexed="81"/>
            <rFont val="Tahoma"/>
            <charset val="1"/>
          </rPr>
          <t>Intergraf:</t>
        </r>
        <r>
          <rPr>
            <sz val="9"/>
            <color indexed="81"/>
            <rFont val="Tahoma"/>
            <charset val="1"/>
          </rPr>
          <t xml:space="preserve">
User data: The measured exhaust concentration is not necessarily equal to the average exhaust concentration. The product printed during the measurements may not have been 'average' products. A correction factor may be needed.
The factor here is to be conservatively estimated by the operator.
Example: 
- ink coverage during measurements: 75%, 
- average inkcoverage on the press 125%, 
- factor 125/75 = 1,7. </t>
        </r>
      </text>
    </comment>
    <comment ref="G28" authorId="0" shapeId="0" xr:uid="{00000000-0006-0000-0500-000014000000}">
      <text>
        <r>
          <rPr>
            <b/>
            <sz val="9"/>
            <color indexed="81"/>
            <rFont val="Tahoma"/>
            <charset val="1"/>
          </rPr>
          <t>Intergraf:</t>
        </r>
        <r>
          <rPr>
            <sz val="9"/>
            <color indexed="81"/>
            <rFont val="Tahoma"/>
            <charset val="1"/>
          </rPr>
          <t xml:space="preserve">
Calculated: Measured exhaust X Ink coverage factor</t>
        </r>
      </text>
    </comment>
    <comment ref="H28" authorId="0" shapeId="0" xr:uid="{00000000-0006-0000-0500-000015000000}">
      <text>
        <r>
          <rPr>
            <b/>
            <sz val="9"/>
            <color indexed="81"/>
            <rFont val="Tahoma"/>
            <charset val="1"/>
          </rPr>
          <t>Intergraf:</t>
        </r>
        <r>
          <rPr>
            <sz val="9"/>
            <color indexed="81"/>
            <rFont val="Tahoma"/>
            <charset val="1"/>
          </rPr>
          <t xml:space="preserve">
Calculated: Average dryer airflow X Printing hours X Average exhaust concentration / 10^6</t>
        </r>
      </text>
    </comment>
    <comment ref="I28" authorId="0" shapeId="0" xr:uid="{00000000-0006-0000-0500-000016000000}">
      <text>
        <r>
          <rPr>
            <b/>
            <sz val="9"/>
            <color indexed="81"/>
            <rFont val="Tahoma"/>
            <charset val="1"/>
          </rPr>
          <t>Intergraf:</t>
        </r>
        <r>
          <rPr>
            <sz val="9"/>
            <color indexed="81"/>
            <rFont val="Tahoma"/>
            <charset val="1"/>
          </rPr>
          <t xml:space="preserve">
Default value specific for Heatset inks. 1 g VOC in Heatset inks contains approximately 0,76 g C. As a result 1 g C corresponds to 1,32 g VOC.
May be replaced by a value provided by the supplier.</t>
        </r>
      </text>
    </comment>
    <comment ref="J28" authorId="0" shapeId="0" xr:uid="{00000000-0006-0000-0500-000017000000}">
      <text>
        <r>
          <rPr>
            <b/>
            <sz val="9"/>
            <color indexed="81"/>
            <rFont val="Tahoma"/>
            <charset val="1"/>
          </rPr>
          <t>Intergraf:</t>
        </r>
        <r>
          <rPr>
            <sz val="9"/>
            <color indexed="81"/>
            <rFont val="Tahoma"/>
            <charset val="1"/>
          </rPr>
          <t xml:space="preserve">
Calculated: Emission (kg C) X C to VOC</t>
        </r>
      </text>
    </comment>
    <comment ref="J39" authorId="0" shapeId="0" xr:uid="{00000000-0006-0000-0500-000018000000}">
      <text>
        <r>
          <rPr>
            <b/>
            <sz val="9"/>
            <color indexed="81"/>
            <rFont val="Tahoma"/>
            <charset val="1"/>
          </rPr>
          <t>Intergraf:</t>
        </r>
        <r>
          <rPr>
            <sz val="9"/>
            <color indexed="81"/>
            <rFont val="Tahoma"/>
            <charset val="1"/>
          </rPr>
          <t xml:space="preserve">
The result of the user specific estimation </t>
        </r>
      </text>
    </comment>
    <comment ref="J40" authorId="0" shapeId="0" xr:uid="{00000000-0006-0000-0500-000019000000}">
      <text>
        <r>
          <rPr>
            <b/>
            <sz val="9"/>
            <color indexed="81"/>
            <rFont val="Tahoma"/>
            <charset val="1"/>
          </rPr>
          <t>Intergraf:</t>
        </r>
        <r>
          <rPr>
            <sz val="9"/>
            <color indexed="81"/>
            <rFont val="Tahoma"/>
            <charset val="1"/>
          </rPr>
          <t xml:space="preserve">
User action: 
- Either fill the cell with a link to the result of one of the three methods provided above, 
- Or: fill with the result of the estimation reached by another method.</t>
        </r>
      </text>
    </comment>
  </commentList>
</comments>
</file>

<file path=xl/sharedStrings.xml><?xml version="1.0" encoding="utf-8"?>
<sst xmlns="http://schemas.openxmlformats.org/spreadsheetml/2006/main" count="216" uniqueCount="118">
  <si>
    <t>Trade name</t>
  </si>
  <si>
    <t>VOC %</t>
  </si>
  <si>
    <t>Total</t>
  </si>
  <si>
    <t>Total printing inks</t>
  </si>
  <si>
    <t>Cleaning agents</t>
  </si>
  <si>
    <t>Ink consumption</t>
  </si>
  <si>
    <t>Input</t>
  </si>
  <si>
    <t>Total cleaning agents</t>
  </si>
  <si>
    <t>Input (I1)</t>
  </si>
  <si>
    <t>Printing Inks</t>
  </si>
  <si>
    <t>VOC Input (kg)</t>
  </si>
  <si>
    <t>Fugitive%</t>
  </si>
  <si>
    <t>Additives to dampening solution</t>
  </si>
  <si>
    <t>Dampening solution</t>
  </si>
  <si>
    <t>No</t>
  </si>
  <si>
    <t>Total Dampening additives</t>
  </si>
  <si>
    <t>Consumed (kg)</t>
  </si>
  <si>
    <t>Press</t>
  </si>
  <si>
    <t>VOC in inks used (kg)</t>
  </si>
  <si>
    <t>Printing hours</t>
  </si>
  <si>
    <t>Emission (kg VOC)</t>
  </si>
  <si>
    <t>Ink used (% of total)</t>
  </si>
  <si>
    <t>User data</t>
  </si>
  <si>
    <t>Default value</t>
  </si>
  <si>
    <t>Calculation</t>
  </si>
  <si>
    <t>Stock begin (kg)</t>
  </si>
  <si>
    <t>Stock end (kg)</t>
  </si>
  <si>
    <t>Bought (kg)</t>
  </si>
  <si>
    <t>Fugitive (kg)</t>
  </si>
  <si>
    <t>Waste stream</t>
  </si>
  <si>
    <t>Disposal (kg)</t>
  </si>
  <si>
    <t>Waste produced (kg)</t>
  </si>
  <si>
    <t>VOC in waste (kg)</t>
  </si>
  <si>
    <t>Total waste and VOC</t>
  </si>
  <si>
    <t xml:space="preserve">Solvents in Waste </t>
  </si>
  <si>
    <t>Fugitive Emissions: Worst case approach</t>
  </si>
  <si>
    <t>Worst case fugitives (kg)</t>
  </si>
  <si>
    <t>Press room air contains VOC. A part of the air is treated in the oxidiser.</t>
  </si>
  <si>
    <t>Average Dryer airflow (m³/h)</t>
  </si>
  <si>
    <t>Average dryer airflow (m³/h)</t>
  </si>
  <si>
    <t>Fugitives to dryer</t>
  </si>
  <si>
    <t>Fugitives to dryer (kg)</t>
  </si>
  <si>
    <t>Press share of fugitives</t>
  </si>
  <si>
    <t>% press room air to dryer</t>
  </si>
  <si>
    <t>Company name:</t>
  </si>
  <si>
    <t>Year:</t>
  </si>
  <si>
    <t>Worst case fugitives</t>
  </si>
  <si>
    <t>VOC in waste</t>
  </si>
  <si>
    <t>Results Solvent Mass Balance</t>
  </si>
  <si>
    <t>Fugitives</t>
  </si>
  <si>
    <t>kg</t>
  </si>
  <si>
    <t>Input (kg)</t>
  </si>
  <si>
    <t>Total Emissions</t>
  </si>
  <si>
    <t>Oxidiser emissions</t>
  </si>
  <si>
    <t>Fugitive emissions</t>
  </si>
  <si>
    <t>Total emissions</t>
  </si>
  <si>
    <t>Non IED plants</t>
  </si>
  <si>
    <t>BATAEL 2020</t>
  </si>
  <si>
    <t>Applicable permit</t>
  </si>
  <si>
    <t>% of Input</t>
  </si>
  <si>
    <t>Compliance with Fugitive Emmission Limit Values</t>
  </si>
  <si>
    <t>EU Ecolabel</t>
  </si>
  <si>
    <t>Compliance with Total Emission Limit Values</t>
  </si>
  <si>
    <t xml:space="preserve">ABCD </t>
  </si>
  <si>
    <t>% of Ink weight</t>
  </si>
  <si>
    <t>Total Varnishes and Adhesives</t>
  </si>
  <si>
    <t>Varnishes and Adhesives</t>
  </si>
  <si>
    <t>Worst case result</t>
  </si>
  <si>
    <t>% Fugitives</t>
  </si>
  <si>
    <t>Solvents in waste are not an emission. They may be deducted from worst case fugitives.</t>
  </si>
  <si>
    <t>Fugitives to the dryers</t>
  </si>
  <si>
    <t>Press room or encapsulation exhaust (m³/h)</t>
  </si>
  <si>
    <t>Fugitives adjusted for waste (kg)</t>
  </si>
  <si>
    <t>Fugitives adjusted for waste (% of input)</t>
  </si>
  <si>
    <t>Total cleaning and maintenance</t>
  </si>
  <si>
    <t>Cleaning agents (running press)</t>
  </si>
  <si>
    <t>Maintenance and cleaning (press standing still)</t>
  </si>
  <si>
    <t>Fugitives adjusted for waste &amp; dryers (kg)</t>
  </si>
  <si>
    <t>Fugitives while press standing stll</t>
  </si>
  <si>
    <t>Fugitives minus waste &amp; dryers (% of input)</t>
  </si>
  <si>
    <t>Emission (kg C)</t>
  </si>
  <si>
    <t>C to VOC</t>
  </si>
  <si>
    <t>% emissions</t>
  </si>
  <si>
    <t>Emissions (kg)</t>
  </si>
  <si>
    <t>Measured exhaust (mgC/Nm3)</t>
  </si>
  <si>
    <t>Ink coverage factor</t>
  </si>
  <si>
    <t>ELV (mgC/Nm³)</t>
  </si>
  <si>
    <t xml:space="preserve">Estimated oxidiser emissions </t>
  </si>
  <si>
    <t>Method 3: Estimation based on average exhaust concentration</t>
  </si>
  <si>
    <t>Method 1: Worst case approach based on maximum design exhaust concentration</t>
  </si>
  <si>
    <t>VOC to C</t>
  </si>
  <si>
    <t>Design inlet conc. (mgVOC/m³)</t>
  </si>
  <si>
    <t>Design inlet conc. (mgC/Nm³)</t>
  </si>
  <si>
    <t>Method 2: Conservative approach based on design oxidation efficiency</t>
  </si>
  <si>
    <t>Druckfarbe</t>
  </si>
  <si>
    <t>Drucklack matt</t>
  </si>
  <si>
    <t>Drucklack glz.</t>
  </si>
  <si>
    <t>Isopropanol</t>
  </si>
  <si>
    <t>Alcodown TV2146</t>
  </si>
  <si>
    <t>Alcodown RM207</t>
  </si>
  <si>
    <t>Alcolan web ECO V78.115</t>
  </si>
  <si>
    <t>Alcolan web RUN V78.118</t>
  </si>
  <si>
    <t>Alcolan web N V77.1</t>
  </si>
  <si>
    <t>FH30</t>
  </si>
  <si>
    <t>Regum</t>
  </si>
  <si>
    <t>Vegetal</t>
  </si>
  <si>
    <t>Leim QLW9</t>
  </si>
  <si>
    <t>Leim QLW13</t>
  </si>
  <si>
    <t>Eukalin 8256 GL 50</t>
  </si>
  <si>
    <t>Walzen-WM</t>
  </si>
  <si>
    <t>Altec 111</t>
  </si>
  <si>
    <t>Druckfarbenschlämme</t>
  </si>
  <si>
    <t>Lösemittel</t>
  </si>
  <si>
    <t>Aufsaug-/Filtermaterial</t>
  </si>
  <si>
    <t>Putzlappen</t>
  </si>
  <si>
    <r>
      <t xml:space="preserve">USE THIS TAB </t>
    </r>
    <r>
      <rPr>
        <b/>
        <sz val="14"/>
        <color rgb="FFFF0000"/>
        <rFont val="Montserrat"/>
        <family val="3"/>
      </rPr>
      <t>ONLY</t>
    </r>
    <r>
      <rPr>
        <b/>
        <sz val="14"/>
        <color theme="1"/>
        <rFont val="Montserrat"/>
        <family val="3"/>
      </rPr>
      <t xml:space="preserve"> IF WORST CASE FUGITIVES ARE TOO HIGH! </t>
    </r>
  </si>
  <si>
    <r>
      <t>Average exhaust concentration (mgC/Nm</t>
    </r>
    <r>
      <rPr>
        <i/>
        <sz val="11"/>
        <color theme="1"/>
        <rFont val="Source Sans Pro"/>
        <family val="2"/>
      </rPr>
      <t>³)</t>
    </r>
  </si>
  <si>
    <r>
      <rPr>
        <b/>
        <sz val="16"/>
        <color rgb="FFFF0000"/>
        <rFont val="Source Sans Pro"/>
        <family val="2"/>
      </rPr>
      <t>ONLY</t>
    </r>
    <r>
      <rPr>
        <b/>
        <sz val="16"/>
        <color theme="1"/>
        <rFont val="Source Sans Pro"/>
        <family val="2"/>
      </rPr>
      <t xml:space="preserve"> IF NECESSARY! Oxidiser Emissions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</si>
</sst>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_ * #,##0.0_ ;_ * \-#,##0.0_ ;_ * &quot;-&quot;??_ ;_ @_ "/>
  </numFmts>
  <fonts count="31" x14ac:knownFonts="1">
    <font>
      <sz val="11"/>
      <color theme="1"/>
      <name val="Calibri"/>
      <family val="2"/>
      <scheme val="minor"/>
    </font>
    <font>
      <sz val="11"/>
      <color theme="1"/>
      <name val="Calibri"/>
      <family val="2"/>
      <scheme val="minor"/>
    </font>
    <font>
      <sz val="10"/>
      <color theme="1"/>
      <name val="Georgia"/>
      <family val="1"/>
    </font>
    <font>
      <sz val="11"/>
      <color theme="1"/>
      <name val="Georgia"/>
      <family val="1"/>
    </font>
    <font>
      <b/>
      <sz val="11"/>
      <name val="Georgia"/>
      <family val="1"/>
    </font>
    <font>
      <b/>
      <sz val="11"/>
      <color theme="1"/>
      <name val="Georgia"/>
      <family val="1"/>
    </font>
    <font>
      <i/>
      <sz val="11"/>
      <color theme="1"/>
      <name val="Georgia"/>
      <family val="1"/>
    </font>
    <font>
      <sz val="9"/>
      <color indexed="81"/>
      <name val="Tahoma"/>
      <charset val="1"/>
    </font>
    <font>
      <b/>
      <sz val="9"/>
      <color indexed="81"/>
      <name val="Tahoma"/>
      <charset val="1"/>
    </font>
    <font>
      <b/>
      <sz val="11"/>
      <color indexed="81"/>
      <name val="Georgia"/>
      <family val="1"/>
    </font>
    <font>
      <sz val="11"/>
      <color indexed="81"/>
      <name val="Georgia"/>
      <family val="1"/>
    </font>
    <font>
      <sz val="11"/>
      <color theme="1"/>
      <name val="Source Sans Pro"/>
      <family val="2"/>
    </font>
    <font>
      <sz val="12"/>
      <color theme="1"/>
      <name val="Source Sans Pro"/>
      <family val="2"/>
    </font>
    <font>
      <sz val="14"/>
      <color theme="1"/>
      <name val="Source Sans Pro"/>
      <family val="2"/>
    </font>
    <font>
      <b/>
      <sz val="14"/>
      <color theme="1"/>
      <name val="Source Sans Pro"/>
      <family val="2"/>
    </font>
    <font>
      <b/>
      <sz val="11"/>
      <color theme="1"/>
      <name val="Source Sans Pro"/>
      <family val="2"/>
    </font>
    <font>
      <b/>
      <sz val="11"/>
      <name val="Source Sans Pro"/>
      <family val="2"/>
    </font>
    <font>
      <b/>
      <sz val="14"/>
      <name val="Source Sans Pro"/>
      <family val="2"/>
    </font>
    <font>
      <b/>
      <sz val="12"/>
      <name val="Montserrat"/>
      <family val="3"/>
    </font>
    <font>
      <sz val="10"/>
      <color theme="1"/>
      <name val="Source Sans Pro"/>
      <family val="2"/>
    </font>
    <font>
      <b/>
      <sz val="12"/>
      <name val="Source Sans Pro"/>
      <family val="2"/>
    </font>
    <font>
      <i/>
      <sz val="11"/>
      <color theme="1"/>
      <name val="Source Sans Pro"/>
      <family val="2"/>
    </font>
    <font>
      <b/>
      <sz val="14"/>
      <color theme="1"/>
      <name val="Montserrat"/>
      <family val="3"/>
    </font>
    <font>
      <b/>
      <sz val="12"/>
      <color theme="1"/>
      <name val="Source Sans Pro"/>
      <family val="2"/>
    </font>
    <font>
      <i/>
      <sz val="12"/>
      <color theme="1"/>
      <name val="Source Sans Pro"/>
      <family val="2"/>
    </font>
    <font>
      <b/>
      <u/>
      <sz val="14"/>
      <name val="Source Sans Pro"/>
      <family val="2"/>
    </font>
    <font>
      <b/>
      <sz val="14"/>
      <color rgb="FFFF0000"/>
      <name val="Montserrat"/>
      <family val="3"/>
    </font>
    <font>
      <i/>
      <sz val="11"/>
      <name val="Source Sans Pro"/>
      <family val="2"/>
    </font>
    <font>
      <sz val="11"/>
      <name val="Source Sans Pro"/>
      <family val="2"/>
    </font>
    <font>
      <b/>
      <sz val="16"/>
      <color theme="1"/>
      <name val="Source Sans Pro"/>
      <family val="2"/>
    </font>
    <font>
      <b/>
      <sz val="16"/>
      <color rgb="FFFF0000"/>
      <name val="Source Sans Pro"/>
      <family val="2"/>
    </font>
  </fonts>
  <fills count="5">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2" fillId="0" borderId="0" xfId="0" applyFont="1" applyFill="1"/>
    <xf numFmtId="0" fontId="3" fillId="0" borderId="0" xfId="0" applyFont="1" applyFill="1"/>
    <xf numFmtId="43" fontId="3" fillId="0" borderId="0" xfId="1" applyFont="1" applyFill="1"/>
    <xf numFmtId="164" fontId="3" fillId="0" borderId="0" xfId="1" applyNumberFormat="1" applyFont="1" applyFill="1"/>
    <xf numFmtId="0" fontId="3" fillId="0" borderId="0" xfId="0" applyFont="1"/>
    <xf numFmtId="0" fontId="3" fillId="0" borderId="0" xfId="0" applyFont="1" applyAlignment="1">
      <alignment horizontal="center" vertical="top"/>
    </xf>
    <xf numFmtId="0" fontId="3" fillId="0" borderId="0" xfId="0" applyFont="1" applyFill="1" applyBorder="1"/>
    <xf numFmtId="0" fontId="5" fillId="0" borderId="0" xfId="0" applyFont="1" applyFill="1" applyBorder="1"/>
    <xf numFmtId="164" fontId="5" fillId="0" borderId="0" xfId="0" applyNumberFormat="1" applyFont="1" applyFill="1" applyBorder="1"/>
    <xf numFmtId="164" fontId="5" fillId="0" borderId="0" xfId="1" applyNumberFormat="1" applyFont="1" applyFill="1" applyBorder="1"/>
    <xf numFmtId="10" fontId="5" fillId="0" borderId="0" xfId="2" applyNumberFormat="1" applyFont="1" applyFill="1" applyBorder="1"/>
    <xf numFmtId="164" fontId="6" fillId="0" borderId="0" xfId="1" applyNumberFormat="1" applyFont="1" applyFill="1" applyBorder="1"/>
    <xf numFmtId="164" fontId="3" fillId="0" borderId="0" xfId="0" applyNumberFormat="1" applyFont="1" applyFill="1" applyBorder="1"/>
    <xf numFmtId="0" fontId="4" fillId="0" borderId="0" xfId="0" applyFont="1" applyFill="1" applyBorder="1" applyAlignment="1">
      <alignment horizontal="center" vertical="top" wrapText="1"/>
    </xf>
    <xf numFmtId="164" fontId="3" fillId="0" borderId="0" xfId="1" applyNumberFormat="1" applyFont="1" applyFill="1" applyBorder="1"/>
    <xf numFmtId="10" fontId="3" fillId="0" borderId="0" xfId="0" applyNumberFormat="1" applyFont="1" applyFill="1" applyBorder="1"/>
    <xf numFmtId="164" fontId="2" fillId="0" borderId="0" xfId="0" applyNumberFormat="1" applyFont="1" applyFill="1"/>
    <xf numFmtId="0" fontId="11" fillId="0" borderId="0" xfId="0" applyFont="1"/>
    <xf numFmtId="164" fontId="11" fillId="0" borderId="0" xfId="1" applyNumberFormat="1" applyFont="1" applyAlignment="1">
      <alignment vertical="top" wrapText="1"/>
    </xf>
    <xf numFmtId="0" fontId="11" fillId="0" borderId="0" xfId="0" applyFont="1" applyAlignment="1">
      <alignment vertical="top" wrapText="1"/>
    </xf>
    <xf numFmtId="165" fontId="11" fillId="0" borderId="0" xfId="0" applyNumberFormat="1" applyFont="1" applyAlignment="1">
      <alignment vertical="top" wrapText="1"/>
    </xf>
    <xf numFmtId="164" fontId="11" fillId="0" borderId="0" xfId="0" applyNumberFormat="1" applyFont="1"/>
    <xf numFmtId="0" fontId="11" fillId="2" borderId="8" xfId="0" applyFont="1" applyFill="1" applyBorder="1"/>
    <xf numFmtId="0" fontId="11" fillId="3" borderId="11" xfId="0" applyFont="1" applyFill="1" applyBorder="1" applyProtection="1">
      <protection locked="0"/>
    </xf>
    <xf numFmtId="0" fontId="11" fillId="3" borderId="12" xfId="0" applyFont="1" applyFill="1" applyBorder="1" applyProtection="1">
      <protection locked="0"/>
    </xf>
    <xf numFmtId="9" fontId="11" fillId="3" borderId="12" xfId="0" applyNumberFormat="1" applyFont="1" applyFill="1" applyBorder="1" applyProtection="1">
      <protection locked="0"/>
    </xf>
    <xf numFmtId="0" fontId="11" fillId="3" borderId="8" xfId="0" applyFont="1" applyFill="1" applyBorder="1"/>
    <xf numFmtId="0" fontId="18" fillId="0" borderId="0" xfId="0" applyFont="1"/>
    <xf numFmtId="0" fontId="15" fillId="0" borderId="0" xfId="0" applyFont="1"/>
    <xf numFmtId="0" fontId="15" fillId="0" borderId="0" xfId="0" applyFont="1" applyAlignment="1">
      <alignment vertical="top"/>
    </xf>
    <xf numFmtId="0" fontId="19" fillId="0" borderId="0" xfId="0" applyFont="1" applyFill="1"/>
    <xf numFmtId="0" fontId="20" fillId="0" borderId="0" xfId="0" applyFont="1" applyFill="1"/>
    <xf numFmtId="0" fontId="11" fillId="0" borderId="0" xfId="0" applyFont="1" applyFill="1"/>
    <xf numFmtId="0" fontId="16" fillId="0" borderId="2" xfId="0" applyFont="1" applyFill="1" applyBorder="1" applyAlignment="1">
      <alignment horizontal="left" vertical="top" wrapText="1"/>
    </xf>
    <xf numFmtId="0" fontId="11" fillId="0" borderId="14" xfId="0" applyFont="1" applyFill="1" applyBorder="1"/>
    <xf numFmtId="0" fontId="11" fillId="0" borderId="10" xfId="0" applyFont="1" applyFill="1" applyBorder="1"/>
    <xf numFmtId="0" fontId="15" fillId="0" borderId="2" xfId="0" applyFont="1" applyFill="1" applyBorder="1" applyAlignment="1">
      <alignment horizontal="right"/>
    </xf>
    <xf numFmtId="0" fontId="15" fillId="0" borderId="0" xfId="0" applyFont="1" applyFill="1" applyBorder="1" applyAlignment="1">
      <alignment horizontal="right"/>
    </xf>
    <xf numFmtId="164" fontId="15" fillId="0" borderId="0" xfId="1" applyNumberFormat="1" applyFont="1" applyFill="1" applyBorder="1"/>
    <xf numFmtId="0" fontId="15" fillId="0" borderId="1" xfId="0" applyFont="1" applyFill="1" applyBorder="1"/>
    <xf numFmtId="164" fontId="11" fillId="0" borderId="0" xfId="1" applyNumberFormat="1" applyFont="1" applyFill="1"/>
    <xf numFmtId="0" fontId="16" fillId="0" borderId="0" xfId="0" applyFont="1" applyFill="1"/>
    <xf numFmtId="9" fontId="15" fillId="0" borderId="1" xfId="2" applyNumberFormat="1" applyFont="1" applyFill="1" applyBorder="1"/>
    <xf numFmtId="0" fontId="22" fillId="0" borderId="0" xfId="0" applyFont="1" applyFill="1"/>
    <xf numFmtId="0" fontId="12" fillId="0" borderId="0" xfId="0" applyFont="1" applyFill="1"/>
    <xf numFmtId="0" fontId="20" fillId="0" borderId="2" xfId="0" applyFont="1" applyFill="1" applyBorder="1" applyAlignment="1">
      <alignment horizontal="left" vertical="top" wrapText="1"/>
    </xf>
    <xf numFmtId="0" fontId="12" fillId="0" borderId="14" xfId="0" applyFont="1" applyFill="1" applyBorder="1"/>
    <xf numFmtId="0" fontId="12" fillId="0" borderId="10" xfId="0" applyFont="1" applyFill="1" applyBorder="1"/>
    <xf numFmtId="0" fontId="12" fillId="2" borderId="8" xfId="0" applyFont="1" applyFill="1" applyBorder="1"/>
    <xf numFmtId="164" fontId="12" fillId="0" borderId="0" xfId="0" applyNumberFormat="1" applyFont="1" applyFill="1"/>
    <xf numFmtId="0" fontId="12" fillId="0" borderId="17" xfId="0" applyFont="1" applyFill="1" applyBorder="1"/>
    <xf numFmtId="0" fontId="23" fillId="0" borderId="2" xfId="0" applyFont="1" applyFill="1" applyBorder="1" applyAlignment="1">
      <alignment horizontal="right"/>
    </xf>
    <xf numFmtId="0" fontId="23" fillId="0" borderId="1" xfId="0" applyFont="1" applyFill="1" applyBorder="1" applyAlignment="1" applyProtection="1">
      <protection locked="0"/>
    </xf>
    <xf numFmtId="0" fontId="23" fillId="0" borderId="1" xfId="0" applyFont="1" applyFill="1" applyBorder="1" applyProtection="1">
      <protection locked="0"/>
    </xf>
    <xf numFmtId="9" fontId="23" fillId="0" borderId="1" xfId="2" applyNumberFormat="1" applyFont="1" applyFill="1" applyBorder="1" applyProtection="1">
      <protection locked="0"/>
    </xf>
    <xf numFmtId="0" fontId="23" fillId="0" borderId="0" xfId="0" applyFont="1" applyFill="1" applyBorder="1" applyAlignment="1">
      <alignment horizontal="right"/>
    </xf>
    <xf numFmtId="0" fontId="23" fillId="0" borderId="0" xfId="0" applyFont="1" applyFill="1" applyBorder="1" applyAlignment="1"/>
    <xf numFmtId="0" fontId="23" fillId="0" borderId="0" xfId="0" applyFont="1" applyFill="1" applyBorder="1"/>
    <xf numFmtId="164" fontId="23" fillId="0" borderId="0" xfId="1" applyNumberFormat="1" applyFont="1" applyFill="1" applyBorder="1"/>
    <xf numFmtId="9" fontId="23" fillId="0" borderId="0" xfId="2" applyNumberFormat="1" applyFont="1" applyFill="1" applyBorder="1"/>
    <xf numFmtId="0" fontId="23" fillId="0" borderId="1" xfId="1" applyNumberFormat="1" applyFont="1" applyFill="1" applyBorder="1" applyAlignment="1"/>
    <xf numFmtId="0" fontId="23" fillId="0" borderId="1" xfId="0" applyFont="1" applyFill="1" applyBorder="1"/>
    <xf numFmtId="164" fontId="12" fillId="0" borderId="0" xfId="1" applyNumberFormat="1" applyFont="1" applyFill="1"/>
    <xf numFmtId="9" fontId="23" fillId="0" borderId="1" xfId="2" applyNumberFormat="1" applyFont="1" applyFill="1" applyBorder="1"/>
    <xf numFmtId="0" fontId="20" fillId="3" borderId="1" xfId="0" applyFont="1" applyFill="1" applyBorder="1" applyAlignment="1" applyProtection="1">
      <alignment horizontal="center" vertical="top" wrapText="1"/>
      <protection locked="0"/>
    </xf>
    <xf numFmtId="9" fontId="12" fillId="3" borderId="20" xfId="2" applyFont="1" applyFill="1" applyBorder="1" applyProtection="1">
      <protection locked="0"/>
    </xf>
    <xf numFmtId="9" fontId="12" fillId="3" borderId="8" xfId="2" applyFont="1" applyFill="1" applyBorder="1" applyProtection="1">
      <protection locked="0"/>
    </xf>
    <xf numFmtId="9" fontId="12" fillId="3" borderId="18" xfId="2" applyFont="1" applyFill="1" applyBorder="1" applyProtection="1">
      <protection locked="0"/>
    </xf>
    <xf numFmtId="0" fontId="20" fillId="3" borderId="1" xfId="0" applyFont="1" applyFill="1" applyBorder="1" applyAlignment="1" applyProtection="1">
      <alignment horizontal="left" vertical="top" wrapText="1"/>
      <protection locked="0"/>
    </xf>
    <xf numFmtId="0" fontId="12" fillId="3" borderId="20" xfId="0" applyFont="1" applyFill="1" applyBorder="1" applyProtection="1">
      <protection locked="0"/>
    </xf>
    <xf numFmtId="164" fontId="12" fillId="3" borderId="20" xfId="1" applyNumberFormat="1" applyFont="1" applyFill="1" applyBorder="1" applyProtection="1">
      <protection locked="0"/>
    </xf>
    <xf numFmtId="0" fontId="12" fillId="3" borderId="8" xfId="0" applyFont="1" applyFill="1" applyBorder="1" applyProtection="1">
      <protection locked="0"/>
    </xf>
    <xf numFmtId="164" fontId="12" fillId="3" borderId="8" xfId="1" applyNumberFormat="1" applyFont="1" applyFill="1" applyBorder="1" applyProtection="1">
      <protection locked="0"/>
    </xf>
    <xf numFmtId="0" fontId="12" fillId="3" borderId="18" xfId="0" applyFont="1" applyFill="1" applyBorder="1" applyProtection="1">
      <protection locked="0"/>
    </xf>
    <xf numFmtId="164" fontId="12" fillId="3" borderId="18" xfId="1" applyNumberFormat="1" applyFont="1" applyFill="1" applyBorder="1" applyProtection="1">
      <protection locked="0"/>
    </xf>
    <xf numFmtId="3" fontId="23" fillId="3" borderId="1" xfId="0" applyNumberFormat="1" applyFont="1" applyFill="1" applyBorder="1" applyProtection="1">
      <protection locked="0"/>
    </xf>
    <xf numFmtId="9" fontId="12" fillId="3" borderId="20" xfId="2" applyNumberFormat="1" applyFont="1" applyFill="1" applyBorder="1" applyProtection="1">
      <protection locked="0"/>
    </xf>
    <xf numFmtId="9" fontId="12" fillId="3" borderId="8" xfId="2" applyNumberFormat="1" applyFont="1" applyFill="1" applyBorder="1" applyProtection="1">
      <protection locked="0"/>
    </xf>
    <xf numFmtId="9" fontId="12" fillId="3" borderId="18" xfId="2" applyNumberFormat="1" applyFont="1" applyFill="1" applyBorder="1" applyProtection="1">
      <protection locked="0"/>
    </xf>
    <xf numFmtId="0" fontId="12" fillId="3" borderId="8" xfId="0" applyFont="1" applyFill="1" applyBorder="1"/>
    <xf numFmtId="0" fontId="12" fillId="4" borderId="8" xfId="0" applyFont="1" applyFill="1" applyBorder="1"/>
    <xf numFmtId="0" fontId="20" fillId="4" borderId="1" xfId="0" applyFont="1" applyFill="1" applyBorder="1" applyAlignment="1">
      <alignment horizontal="center" vertical="top" wrapText="1"/>
    </xf>
    <xf numFmtId="164" fontId="12" fillId="4" borderId="20" xfId="1" applyNumberFormat="1" applyFont="1" applyFill="1" applyBorder="1"/>
    <xf numFmtId="164" fontId="12" fillId="4" borderId="8" xfId="1" applyNumberFormat="1" applyFont="1" applyFill="1" applyBorder="1"/>
    <xf numFmtId="164" fontId="12" fillId="4" borderId="18" xfId="1" applyNumberFormat="1" applyFont="1" applyFill="1" applyBorder="1"/>
    <xf numFmtId="164" fontId="23" fillId="4" borderId="1" xfId="1" applyNumberFormat="1" applyFont="1" applyFill="1" applyBorder="1"/>
    <xf numFmtId="164" fontId="20" fillId="4" borderId="4" xfId="1" applyNumberFormat="1" applyFont="1" applyFill="1" applyBorder="1" applyAlignment="1">
      <alignment horizontal="center" vertical="top" wrapText="1"/>
    </xf>
    <xf numFmtId="164" fontId="12" fillId="4" borderId="15" xfId="1" applyNumberFormat="1" applyFont="1" applyFill="1" applyBorder="1"/>
    <xf numFmtId="164" fontId="12" fillId="4" borderId="9" xfId="1" applyNumberFormat="1" applyFont="1" applyFill="1" applyBorder="1"/>
    <xf numFmtId="164" fontId="12" fillId="4" borderId="19" xfId="1" applyNumberFormat="1" applyFont="1" applyFill="1" applyBorder="1"/>
    <xf numFmtId="164" fontId="23" fillId="4" borderId="4" xfId="1" applyNumberFormat="1" applyFont="1" applyFill="1" applyBorder="1"/>
    <xf numFmtId="164" fontId="20" fillId="4" borderId="1" xfId="1" applyNumberFormat="1" applyFont="1" applyFill="1" applyBorder="1" applyAlignment="1">
      <alignment horizontal="center" vertical="top" wrapText="1"/>
    </xf>
    <xf numFmtId="0" fontId="12" fillId="4" borderId="30" xfId="0" applyFont="1" applyFill="1" applyBorder="1"/>
    <xf numFmtId="0" fontId="12" fillId="4" borderId="38" xfId="0" applyFont="1" applyFill="1" applyBorder="1"/>
    <xf numFmtId="0" fontId="23" fillId="4" borderId="30" xfId="0" applyFont="1" applyFill="1" applyBorder="1" applyAlignment="1">
      <alignment horizontal="center"/>
    </xf>
    <xf numFmtId="0" fontId="23" fillId="4" borderId="25" xfId="0" applyFont="1" applyFill="1" applyBorder="1"/>
    <xf numFmtId="164" fontId="23" fillId="4" borderId="39" xfId="1" applyNumberFormat="1" applyFont="1" applyFill="1" applyBorder="1" applyAlignment="1">
      <alignment horizontal="center"/>
    </xf>
    <xf numFmtId="0" fontId="12" fillId="4" borderId="29" xfId="0" applyFont="1" applyFill="1" applyBorder="1"/>
    <xf numFmtId="0" fontId="12" fillId="4" borderId="16" xfId="0" applyFont="1" applyFill="1" applyBorder="1"/>
    <xf numFmtId="164" fontId="12" fillId="4" borderId="29" xfId="1" applyNumberFormat="1" applyFont="1" applyFill="1" applyBorder="1"/>
    <xf numFmtId="164" fontId="12" fillId="4" borderId="31" xfId="1" applyNumberFormat="1" applyFont="1" applyFill="1" applyBorder="1"/>
    <xf numFmtId="0" fontId="12" fillId="4" borderId="32" xfId="0" applyFont="1" applyFill="1" applyBorder="1"/>
    <xf numFmtId="0" fontId="12" fillId="4" borderId="40" xfId="0" applyFont="1" applyFill="1" applyBorder="1"/>
    <xf numFmtId="164" fontId="23" fillId="4" borderId="32" xfId="1" applyNumberFormat="1" applyFont="1" applyFill="1" applyBorder="1"/>
    <xf numFmtId="165" fontId="23" fillId="4" borderId="12" xfId="2" applyNumberFormat="1" applyFont="1" applyFill="1" applyBorder="1"/>
    <xf numFmtId="164" fontId="23" fillId="4" borderId="41" xfId="1" applyNumberFormat="1" applyFont="1" applyFill="1" applyBorder="1"/>
    <xf numFmtId="0" fontId="23" fillId="4" borderId="26" xfId="0" applyFont="1" applyFill="1" applyBorder="1"/>
    <xf numFmtId="0" fontId="12" fillId="4" borderId="23" xfId="0" applyFont="1" applyFill="1" applyBorder="1"/>
    <xf numFmtId="0" fontId="24" fillId="4" borderId="23" xfId="0" applyFont="1" applyFill="1" applyBorder="1"/>
    <xf numFmtId="0" fontId="24" fillId="4" borderId="29" xfId="0" applyFont="1" applyFill="1" applyBorder="1"/>
    <xf numFmtId="0" fontId="24" fillId="4" borderId="16" xfId="0" applyFont="1" applyFill="1" applyBorder="1"/>
    <xf numFmtId="164" fontId="24" fillId="4" borderId="29" xfId="1" applyNumberFormat="1" applyFont="1" applyFill="1" applyBorder="1"/>
    <xf numFmtId="0" fontId="24" fillId="4" borderId="8" xfId="0" applyFont="1" applyFill="1" applyBorder="1"/>
    <xf numFmtId="164" fontId="24" fillId="4" borderId="31" xfId="1" applyNumberFormat="1" applyFont="1" applyFill="1" applyBorder="1"/>
    <xf numFmtId="0" fontId="23" fillId="4" borderId="27" xfId="0" applyFont="1" applyFill="1" applyBorder="1"/>
    <xf numFmtId="0" fontId="20" fillId="2" borderId="1" xfId="0" applyFont="1" applyFill="1" applyBorder="1" applyAlignment="1" applyProtection="1">
      <alignment horizontal="center" vertical="top" wrapText="1"/>
      <protection locked="0"/>
    </xf>
    <xf numFmtId="9" fontId="12" fillId="2" borderId="20" xfId="2" applyFont="1" applyFill="1" applyBorder="1" applyProtection="1">
      <protection locked="0"/>
    </xf>
    <xf numFmtId="9" fontId="12" fillId="2" borderId="8" xfId="2" applyFont="1" applyFill="1" applyBorder="1" applyProtection="1">
      <protection locked="0"/>
    </xf>
    <xf numFmtId="9" fontId="12" fillId="2" borderId="18" xfId="2" applyFont="1" applyFill="1" applyBorder="1" applyProtection="1">
      <protection locked="0"/>
    </xf>
    <xf numFmtId="3" fontId="23" fillId="2" borderId="1" xfId="0" applyNumberFormat="1" applyFont="1" applyFill="1" applyBorder="1"/>
    <xf numFmtId="0" fontId="11" fillId="4" borderId="10" xfId="0" applyFont="1" applyFill="1" applyBorder="1" applyAlignment="1">
      <alignment vertical="top" wrapText="1"/>
    </xf>
    <xf numFmtId="164" fontId="11" fillId="4" borderId="8" xfId="1" applyNumberFormat="1" applyFont="1" applyFill="1" applyBorder="1" applyAlignment="1">
      <alignment vertical="top" wrapText="1"/>
    </xf>
    <xf numFmtId="0" fontId="11" fillId="4" borderId="17" xfId="0" applyFont="1" applyFill="1" applyBorder="1" applyAlignment="1">
      <alignment vertical="top" wrapText="1"/>
    </xf>
    <xf numFmtId="164" fontId="11" fillId="4" borderId="18" xfId="1" applyNumberFormat="1" applyFont="1" applyFill="1" applyBorder="1" applyAlignment="1">
      <alignment vertical="top" wrapText="1"/>
    </xf>
    <xf numFmtId="0" fontId="11" fillId="4" borderId="2" xfId="0" applyFont="1" applyFill="1" applyBorder="1" applyAlignment="1">
      <alignment vertical="top" wrapText="1"/>
    </xf>
    <xf numFmtId="164" fontId="11" fillId="4" borderId="1" xfId="1" applyNumberFormat="1" applyFont="1" applyFill="1" applyBorder="1" applyAlignment="1">
      <alignment vertical="top" wrapText="1"/>
    </xf>
    <xf numFmtId="164" fontId="15" fillId="4" borderId="1" xfId="1" applyNumberFormat="1" applyFont="1" applyFill="1" applyBorder="1" applyAlignment="1">
      <alignment vertical="top" wrapText="1"/>
    </xf>
    <xf numFmtId="0" fontId="11" fillId="4" borderId="8" xfId="0" applyFont="1" applyFill="1" applyBorder="1"/>
    <xf numFmtId="0" fontId="15" fillId="0" borderId="5" xfId="0" applyFont="1" applyFill="1" applyBorder="1" applyAlignment="1">
      <alignment vertical="top" wrapText="1"/>
    </xf>
    <xf numFmtId="0" fontId="15" fillId="0" borderId="6"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1" xfId="0" applyFont="1" applyFill="1" applyBorder="1" applyAlignment="1">
      <alignment horizontal="center" vertical="top" wrapText="1"/>
    </xf>
    <xf numFmtId="0" fontId="15" fillId="0" borderId="4" xfId="0" applyFont="1" applyFill="1" applyBorder="1" applyAlignment="1">
      <alignment horizontal="center" vertical="top" wrapText="1"/>
    </xf>
    <xf numFmtId="0" fontId="11" fillId="4" borderId="14" xfId="0" applyFont="1" applyFill="1" applyBorder="1" applyAlignment="1">
      <alignment vertical="top" wrapText="1"/>
    </xf>
    <xf numFmtId="3" fontId="11" fillId="4" borderId="20" xfId="0" applyNumberFormat="1" applyFont="1" applyFill="1" applyBorder="1" applyAlignment="1">
      <alignment vertical="top" wrapText="1"/>
    </xf>
    <xf numFmtId="165" fontId="11" fillId="4" borderId="15" xfId="2" applyNumberFormat="1" applyFont="1" applyFill="1" applyBorder="1" applyAlignment="1">
      <alignment vertical="top" wrapText="1"/>
    </xf>
    <xf numFmtId="3" fontId="11" fillId="4" borderId="8" xfId="0" applyNumberFormat="1" applyFont="1" applyFill="1" applyBorder="1" applyAlignment="1">
      <alignment vertical="top" wrapText="1"/>
    </xf>
    <xf numFmtId="165" fontId="11" fillId="4" borderId="9" xfId="2" applyNumberFormat="1" applyFont="1" applyFill="1" applyBorder="1" applyAlignment="1">
      <alignment vertical="top" wrapText="1"/>
    </xf>
    <xf numFmtId="3" fontId="11" fillId="4" borderId="18" xfId="0" applyNumberFormat="1" applyFont="1" applyFill="1" applyBorder="1" applyAlignment="1">
      <alignment vertical="top" wrapText="1"/>
    </xf>
    <xf numFmtId="165" fontId="11" fillId="4" borderId="19" xfId="2" applyNumberFormat="1" applyFont="1" applyFill="1" applyBorder="1" applyAlignment="1">
      <alignment vertical="top" wrapText="1"/>
    </xf>
    <xf numFmtId="3" fontId="15" fillId="4" borderId="1" xfId="0" applyNumberFormat="1" applyFont="1" applyFill="1" applyBorder="1" applyAlignment="1">
      <alignment vertical="top" wrapText="1"/>
    </xf>
    <xf numFmtId="165" fontId="15" fillId="4" borderId="4" xfId="2" applyNumberFormat="1" applyFont="1" applyFill="1" applyBorder="1" applyAlignment="1">
      <alignment vertical="top" wrapText="1"/>
    </xf>
    <xf numFmtId="165" fontId="15" fillId="0" borderId="4" xfId="0" applyNumberFormat="1" applyFont="1" applyFill="1" applyBorder="1" applyAlignment="1">
      <alignment horizontal="center" vertical="top" wrapText="1"/>
    </xf>
    <xf numFmtId="165" fontId="11" fillId="4" borderId="15" xfId="0" applyNumberFormat="1" applyFont="1" applyFill="1" applyBorder="1" applyAlignment="1">
      <alignment vertical="top" wrapText="1"/>
    </xf>
    <xf numFmtId="165" fontId="11" fillId="4" borderId="19" xfId="0" applyNumberFormat="1" applyFont="1" applyFill="1" applyBorder="1" applyAlignment="1">
      <alignment vertical="top" wrapText="1"/>
    </xf>
    <xf numFmtId="0" fontId="15" fillId="4" borderId="2" xfId="0" applyFont="1" applyFill="1" applyBorder="1" applyAlignment="1">
      <alignment vertical="top" wrapText="1"/>
    </xf>
    <xf numFmtId="0" fontId="11" fillId="4" borderId="21" xfId="0" applyFont="1" applyFill="1" applyBorder="1" applyProtection="1"/>
    <xf numFmtId="0" fontId="11" fillId="4" borderId="25" xfId="0" applyFont="1" applyFill="1" applyBorder="1" applyProtection="1"/>
    <xf numFmtId="9" fontId="11" fillId="4" borderId="25" xfId="0" applyNumberFormat="1" applyFont="1" applyFill="1" applyBorder="1" applyProtection="1"/>
    <xf numFmtId="0" fontId="11" fillId="4" borderId="22" xfId="0" applyFont="1" applyFill="1" applyBorder="1" applyAlignment="1">
      <alignment horizontal="center"/>
    </xf>
    <xf numFmtId="0" fontId="11" fillId="4" borderId="10" xfId="0" applyFont="1" applyFill="1" applyBorder="1" applyProtection="1"/>
    <xf numFmtId="0" fontId="11" fillId="4" borderId="8" xfId="0" applyFont="1" applyFill="1" applyBorder="1" applyProtection="1"/>
    <xf numFmtId="9" fontId="11" fillId="4" borderId="8" xfId="0" applyNumberFormat="1" applyFont="1" applyFill="1" applyBorder="1" applyProtection="1"/>
    <xf numFmtId="0" fontId="11" fillId="4" borderId="9" xfId="0" applyFont="1" applyFill="1" applyBorder="1" applyAlignment="1">
      <alignment horizontal="center"/>
    </xf>
    <xf numFmtId="0" fontId="11" fillId="4" borderId="17" xfId="0" applyFont="1" applyFill="1" applyBorder="1" applyProtection="1"/>
    <xf numFmtId="0" fontId="11" fillId="4" borderId="18" xfId="0" applyFont="1" applyFill="1" applyBorder="1" applyProtection="1"/>
    <xf numFmtId="9" fontId="11" fillId="4" borderId="18" xfId="0" applyNumberFormat="1" applyFont="1" applyFill="1" applyBorder="1" applyProtection="1"/>
    <xf numFmtId="0" fontId="11" fillId="4" borderId="13" xfId="0" applyFont="1" applyFill="1" applyBorder="1" applyAlignment="1">
      <alignment horizontal="center"/>
    </xf>
    <xf numFmtId="0" fontId="11" fillId="4" borderId="22" xfId="0" applyFont="1" applyFill="1" applyBorder="1" applyAlignment="1" applyProtection="1">
      <alignment horizontal="center"/>
    </xf>
    <xf numFmtId="0" fontId="11" fillId="4" borderId="11" xfId="0" applyFont="1" applyFill="1" applyBorder="1" applyProtection="1"/>
    <xf numFmtId="0" fontId="11" fillId="4" borderId="12" xfId="0" applyFont="1" applyFill="1" applyBorder="1" applyProtection="1"/>
    <xf numFmtId="9" fontId="11" fillId="4" borderId="12" xfId="0" applyNumberFormat="1" applyFont="1" applyFill="1" applyBorder="1" applyProtection="1"/>
    <xf numFmtId="0" fontId="11" fillId="4" borderId="13" xfId="0" applyFont="1" applyFill="1" applyBorder="1" applyAlignment="1" applyProtection="1">
      <alignment horizontal="center"/>
    </xf>
    <xf numFmtId="0" fontId="14" fillId="0" borderId="21" xfId="0" applyFont="1" applyFill="1" applyBorder="1" applyProtection="1">
      <protection locked="0"/>
    </xf>
    <xf numFmtId="0" fontId="14" fillId="0" borderId="11" xfId="0" applyFont="1" applyFill="1" applyBorder="1" applyProtection="1">
      <protection locked="0"/>
    </xf>
    <xf numFmtId="0" fontId="15" fillId="0" borderId="4" xfId="0" applyFont="1" applyFill="1" applyBorder="1" applyAlignment="1">
      <alignment horizontal="center"/>
    </xf>
    <xf numFmtId="0" fontId="15" fillId="0" borderId="2" xfId="0" applyFont="1" applyBorder="1" applyAlignment="1">
      <alignment horizontal="center"/>
    </xf>
    <xf numFmtId="0" fontId="25" fillId="0" borderId="0" xfId="0" applyFont="1" applyFill="1"/>
    <xf numFmtId="0" fontId="15" fillId="0" borderId="1" xfId="0" applyFont="1" applyFill="1" applyBorder="1" applyAlignment="1"/>
    <xf numFmtId="0" fontId="11" fillId="0" borderId="0" xfId="0" applyFont="1" applyBorder="1"/>
    <xf numFmtId="0" fontId="16" fillId="4" borderId="1" xfId="0" applyFont="1" applyFill="1" applyBorder="1" applyAlignment="1">
      <alignment horizontal="center" vertical="top" wrapText="1"/>
    </xf>
    <xf numFmtId="164" fontId="11" fillId="4" borderId="20" xfId="1" applyNumberFormat="1" applyFont="1" applyFill="1" applyBorder="1"/>
    <xf numFmtId="164" fontId="11" fillId="4" borderId="8" xfId="1" applyNumberFormat="1" applyFont="1" applyFill="1" applyBorder="1"/>
    <xf numFmtId="164" fontId="15" fillId="4" borderId="1" xfId="1" applyNumberFormat="1" applyFont="1" applyFill="1" applyBorder="1"/>
    <xf numFmtId="0" fontId="16" fillId="4" borderId="4" xfId="0" applyFont="1" applyFill="1" applyBorder="1" applyAlignment="1">
      <alignment horizontal="center" vertical="top" wrapText="1"/>
    </xf>
    <xf numFmtId="164" fontId="11" fillId="4" borderId="15" xfId="1" applyNumberFormat="1" applyFont="1" applyFill="1" applyBorder="1"/>
    <xf numFmtId="164" fontId="11" fillId="4" borderId="9" xfId="1" applyNumberFormat="1" applyFont="1" applyFill="1" applyBorder="1"/>
    <xf numFmtId="164" fontId="15" fillId="4" borderId="4" xfId="1" applyNumberFormat="1" applyFont="1" applyFill="1" applyBorder="1"/>
    <xf numFmtId="0" fontId="11" fillId="4" borderId="26" xfId="0" applyFont="1" applyFill="1" applyBorder="1"/>
    <xf numFmtId="0" fontId="11" fillId="4" borderId="30" xfId="0" applyFont="1" applyFill="1" applyBorder="1"/>
    <xf numFmtId="3" fontId="11" fillId="4" borderId="22" xfId="0" applyNumberFormat="1" applyFont="1" applyFill="1" applyBorder="1"/>
    <xf numFmtId="0" fontId="11" fillId="4" borderId="42" xfId="0" applyFont="1" applyFill="1" applyBorder="1"/>
    <xf numFmtId="0" fontId="11" fillId="4" borderId="0" xfId="0" applyFont="1" applyFill="1" applyBorder="1"/>
    <xf numFmtId="3" fontId="11" fillId="4" borderId="9" xfId="0" applyNumberFormat="1" applyFont="1" applyFill="1" applyBorder="1"/>
    <xf numFmtId="0" fontId="15" fillId="4" borderId="27" xfId="0" applyFont="1" applyFill="1" applyBorder="1"/>
    <xf numFmtId="0" fontId="15" fillId="4" borderId="32" xfId="0" applyFont="1" applyFill="1" applyBorder="1"/>
    <xf numFmtId="3" fontId="15" fillId="4" borderId="13" xfId="0" applyNumberFormat="1" applyFont="1" applyFill="1" applyBorder="1"/>
    <xf numFmtId="165" fontId="15" fillId="4" borderId="13" xfId="2" applyNumberFormat="1" applyFont="1" applyFill="1" applyBorder="1"/>
    <xf numFmtId="0" fontId="16" fillId="3" borderId="1" xfId="0" applyFont="1" applyFill="1" applyBorder="1" applyAlignment="1" applyProtection="1">
      <alignment horizontal="left" vertical="top" wrapText="1"/>
      <protection locked="0"/>
    </xf>
    <xf numFmtId="0" fontId="16" fillId="3" borderId="1" xfId="0" applyFont="1" applyFill="1" applyBorder="1" applyAlignment="1" applyProtection="1">
      <alignment horizontal="center" vertical="top" wrapText="1"/>
      <protection locked="0"/>
    </xf>
    <xf numFmtId="0" fontId="11" fillId="3" borderId="20" xfId="0" applyFont="1" applyFill="1" applyBorder="1" applyProtection="1">
      <protection locked="0"/>
    </xf>
    <xf numFmtId="164" fontId="11" fillId="3" borderId="20" xfId="1" applyNumberFormat="1" applyFont="1" applyFill="1" applyBorder="1" applyProtection="1">
      <protection locked="0"/>
    </xf>
    <xf numFmtId="0" fontId="11" fillId="3" borderId="8" xfId="0" applyFont="1" applyFill="1" applyBorder="1" applyProtection="1">
      <protection locked="0"/>
    </xf>
    <xf numFmtId="164" fontId="11" fillId="3" borderId="8" xfId="1" applyNumberFormat="1" applyFont="1" applyFill="1" applyBorder="1" applyProtection="1">
      <protection locked="0"/>
    </xf>
    <xf numFmtId="9" fontId="11" fillId="3" borderId="20" xfId="2" applyNumberFormat="1" applyFont="1" applyFill="1" applyBorder="1" applyProtection="1">
      <protection locked="0"/>
    </xf>
    <xf numFmtId="9" fontId="11" fillId="3" borderId="8" xfId="2" applyNumberFormat="1" applyFont="1" applyFill="1" applyBorder="1" applyProtection="1">
      <protection locked="0"/>
    </xf>
    <xf numFmtId="0" fontId="23" fillId="0" borderId="0" xfId="0" applyFont="1"/>
    <xf numFmtId="0" fontId="16" fillId="0" borderId="2" xfId="0" applyFont="1" applyFill="1" applyBorder="1" applyAlignment="1">
      <alignment horizontal="center" vertical="top" wrapText="1"/>
    </xf>
    <xf numFmtId="164" fontId="15" fillId="0" borderId="1" xfId="0" applyNumberFormat="1" applyFont="1" applyFill="1" applyBorder="1"/>
    <xf numFmtId="164" fontId="15" fillId="0" borderId="1" xfId="1" applyNumberFormat="1" applyFont="1" applyFill="1" applyBorder="1"/>
    <xf numFmtId="164" fontId="15" fillId="0" borderId="0" xfId="0" applyNumberFormat="1" applyFont="1" applyFill="1" applyBorder="1"/>
    <xf numFmtId="0" fontId="11" fillId="0" borderId="0" xfId="0" applyFont="1" applyFill="1" applyBorder="1"/>
    <xf numFmtId="0" fontId="17" fillId="0" borderId="0" xfId="0" applyFont="1" applyFill="1"/>
    <xf numFmtId="0" fontId="16" fillId="3" borderId="3" xfId="0" applyFont="1" applyFill="1" applyBorder="1" applyAlignment="1" applyProtection="1">
      <alignment horizontal="center" vertical="top" wrapText="1"/>
      <protection locked="0"/>
    </xf>
    <xf numFmtId="164" fontId="11" fillId="3" borderId="25" xfId="0" applyNumberFormat="1" applyFont="1" applyFill="1" applyBorder="1" applyProtection="1">
      <protection locked="0"/>
    </xf>
    <xf numFmtId="164" fontId="11" fillId="3" borderId="8" xfId="0" applyNumberFormat="1" applyFont="1" applyFill="1" applyBorder="1" applyProtection="1">
      <protection locked="0"/>
    </xf>
    <xf numFmtId="0" fontId="20" fillId="0" borderId="2" xfId="0" applyFont="1" applyFill="1" applyBorder="1" applyAlignment="1">
      <alignment horizontal="center" vertical="top" wrapText="1"/>
    </xf>
    <xf numFmtId="164" fontId="20" fillId="3" borderId="1" xfId="1" applyNumberFormat="1" applyFont="1" applyFill="1" applyBorder="1" applyAlignment="1" applyProtection="1">
      <alignment horizontal="center" vertical="top" wrapText="1"/>
      <protection locked="0"/>
    </xf>
    <xf numFmtId="0" fontId="20" fillId="3" borderId="3" xfId="0" applyFont="1" applyFill="1" applyBorder="1" applyAlignment="1" applyProtection="1">
      <alignment horizontal="center" vertical="top" wrapText="1"/>
      <protection locked="0"/>
    </xf>
    <xf numFmtId="0" fontId="12" fillId="0" borderId="26" xfId="0" applyFont="1" applyFill="1" applyBorder="1"/>
    <xf numFmtId="0" fontId="12" fillId="3" borderId="25" xfId="0" applyFont="1" applyFill="1" applyBorder="1" applyProtection="1">
      <protection locked="0"/>
    </xf>
    <xf numFmtId="164" fontId="12" fillId="3" borderId="25" xfId="0" applyNumberFormat="1" applyFont="1" applyFill="1" applyBorder="1" applyProtection="1">
      <protection locked="0"/>
    </xf>
    <xf numFmtId="164" fontId="12" fillId="3" borderId="25" xfId="1" applyNumberFormat="1" applyFont="1" applyFill="1" applyBorder="1" applyProtection="1">
      <protection locked="0"/>
    </xf>
    <xf numFmtId="9" fontId="12" fillId="3" borderId="25" xfId="2" applyFont="1" applyFill="1" applyBorder="1" applyProtection="1">
      <protection locked="0"/>
    </xf>
    <xf numFmtId="0" fontId="12" fillId="0" borderId="23" xfId="0" applyFont="1" applyFill="1" applyBorder="1"/>
    <xf numFmtId="164" fontId="12" fillId="3" borderId="8" xfId="0" applyNumberFormat="1" applyFont="1" applyFill="1" applyBorder="1" applyProtection="1">
      <protection locked="0"/>
    </xf>
    <xf numFmtId="10" fontId="12" fillId="3" borderId="8" xfId="0" applyNumberFormat="1" applyFont="1" applyFill="1" applyBorder="1" applyProtection="1">
      <protection locked="0"/>
    </xf>
    <xf numFmtId="0" fontId="12" fillId="0" borderId="27" xfId="0" applyFont="1" applyFill="1" applyBorder="1"/>
    <xf numFmtId="0" fontId="12" fillId="3" borderId="12" xfId="0" applyFont="1" applyFill="1" applyBorder="1" applyProtection="1">
      <protection locked="0"/>
    </xf>
    <xf numFmtId="164" fontId="12" fillId="3" borderId="12" xfId="0" applyNumberFormat="1" applyFont="1" applyFill="1" applyBorder="1" applyProtection="1">
      <protection locked="0"/>
    </xf>
    <xf numFmtId="164" fontId="12" fillId="3" borderId="12" xfId="1" applyNumberFormat="1" applyFont="1" applyFill="1" applyBorder="1" applyProtection="1">
      <protection locked="0"/>
    </xf>
    <xf numFmtId="10" fontId="12" fillId="3" borderId="12" xfId="0" applyNumberFormat="1" applyFont="1" applyFill="1" applyBorder="1" applyProtection="1">
      <protection locked="0"/>
    </xf>
    <xf numFmtId="0" fontId="23" fillId="0" borderId="24" xfId="0" applyFont="1" applyFill="1" applyBorder="1" applyAlignment="1">
      <alignment horizontal="right"/>
    </xf>
    <xf numFmtId="0" fontId="23" fillId="0" borderId="1" xfId="0" applyFont="1" applyFill="1" applyBorder="1" applyAlignment="1">
      <alignment horizontal="right"/>
    </xf>
    <xf numFmtId="164" fontId="23" fillId="0" borderId="1" xfId="0" applyNumberFormat="1" applyFont="1" applyFill="1" applyBorder="1"/>
    <xf numFmtId="164" fontId="23" fillId="0" borderId="1" xfId="1" applyNumberFormat="1" applyFont="1" applyFill="1" applyBorder="1"/>
    <xf numFmtId="10" fontId="23" fillId="0" borderId="1" xfId="2" applyNumberFormat="1" applyFont="1" applyFill="1" applyBorder="1"/>
    <xf numFmtId="164" fontId="23" fillId="0" borderId="0" xfId="0" applyNumberFormat="1" applyFont="1" applyFill="1" applyBorder="1"/>
    <xf numFmtId="10" fontId="23" fillId="0" borderId="0" xfId="2" applyNumberFormat="1" applyFont="1" applyFill="1" applyBorder="1"/>
    <xf numFmtId="0" fontId="24" fillId="0" borderId="0" xfId="0" applyFont="1" applyFill="1" applyBorder="1"/>
    <xf numFmtId="164" fontId="24" fillId="0" borderId="0" xfId="1" applyNumberFormat="1" applyFont="1" applyFill="1" applyBorder="1"/>
    <xf numFmtId="0" fontId="12" fillId="0" borderId="0" xfId="0" applyFont="1"/>
    <xf numFmtId="0" fontId="12" fillId="0" borderId="0" xfId="0" applyFont="1" applyFill="1" applyBorder="1"/>
    <xf numFmtId="0" fontId="12" fillId="0" borderId="0" xfId="0" applyFont="1" applyBorder="1"/>
    <xf numFmtId="43" fontId="11" fillId="0" borderId="0" xfId="1" applyFont="1" applyFill="1"/>
    <xf numFmtId="0" fontId="27" fillId="0" borderId="0" xfId="0" applyFont="1" applyFill="1" applyBorder="1"/>
    <xf numFmtId="3" fontId="27" fillId="0" borderId="0" xfId="0" applyNumberFormat="1" applyFont="1" applyFill="1" applyBorder="1"/>
    <xf numFmtId="0" fontId="21" fillId="0" borderId="0" xfId="0" applyFont="1" applyFill="1"/>
    <xf numFmtId="0" fontId="28" fillId="0" borderId="0" xfId="0" applyFont="1" applyFill="1"/>
    <xf numFmtId="164" fontId="15" fillId="0" borderId="4" xfId="0" applyNumberFormat="1" applyFont="1" applyFill="1" applyBorder="1"/>
    <xf numFmtId="164" fontId="16" fillId="0" borderId="0" xfId="1" applyNumberFormat="1" applyFont="1" applyFill="1" applyBorder="1" applyAlignment="1">
      <alignment horizontal="center" vertical="top" wrapText="1"/>
    </xf>
    <xf numFmtId="164" fontId="11" fillId="0" borderId="0" xfId="1" applyNumberFormat="1" applyFont="1" applyFill="1" applyBorder="1"/>
    <xf numFmtId="43" fontId="15" fillId="0" borderId="1" xfId="0" applyNumberFormat="1" applyFont="1" applyFill="1" applyBorder="1"/>
    <xf numFmtId="164" fontId="15" fillId="0" borderId="47" xfId="0" applyNumberFormat="1" applyFont="1" applyFill="1" applyBorder="1"/>
    <xf numFmtId="9" fontId="15" fillId="0" borderId="0" xfId="0" applyNumberFormat="1" applyFont="1" applyFill="1" applyBorder="1" applyAlignment="1">
      <alignment horizontal="right"/>
    </xf>
    <xf numFmtId="43" fontId="15" fillId="0" borderId="0" xfId="1" applyFont="1" applyFill="1" applyBorder="1"/>
    <xf numFmtId="0" fontId="15" fillId="0" borderId="24" xfId="0" applyFont="1" applyFill="1" applyBorder="1"/>
    <xf numFmtId="0" fontId="11" fillId="0" borderId="45" xfId="0" applyFont="1" applyFill="1" applyBorder="1"/>
    <xf numFmtId="0" fontId="11" fillId="0" borderId="46" xfId="0" applyFont="1" applyFill="1" applyBorder="1"/>
    <xf numFmtId="0" fontId="29" fillId="0" borderId="0" xfId="0" applyFont="1" applyFill="1"/>
    <xf numFmtId="0" fontId="16" fillId="3" borderId="2" xfId="0" applyFont="1" applyFill="1" applyBorder="1" applyAlignment="1" applyProtection="1">
      <alignment horizontal="center" vertical="top" wrapText="1"/>
      <protection locked="0"/>
    </xf>
    <xf numFmtId="0" fontId="11" fillId="3" borderId="14" xfId="0" applyFont="1" applyFill="1" applyBorder="1" applyProtection="1">
      <protection locked="0"/>
    </xf>
    <xf numFmtId="164" fontId="11" fillId="3" borderId="20" xfId="0" applyNumberFormat="1" applyFont="1" applyFill="1" applyBorder="1" applyProtection="1">
      <protection locked="0"/>
    </xf>
    <xf numFmtId="0" fontId="11" fillId="3" borderId="10" xfId="0" applyFont="1" applyFill="1" applyBorder="1" applyProtection="1">
      <protection locked="0"/>
    </xf>
    <xf numFmtId="9" fontId="11" fillId="3" borderId="7" xfId="2" applyFont="1" applyFill="1" applyBorder="1" applyProtection="1">
      <protection locked="0"/>
    </xf>
    <xf numFmtId="9" fontId="11" fillId="3" borderId="16" xfId="2" applyFont="1" applyFill="1" applyBorder="1" applyProtection="1">
      <protection locked="0"/>
    </xf>
    <xf numFmtId="0" fontId="11" fillId="3" borderId="17" xfId="0" applyFont="1" applyFill="1" applyBorder="1" applyProtection="1">
      <protection locked="0"/>
    </xf>
    <xf numFmtId="9" fontId="11" fillId="3" borderId="43" xfId="2" applyFont="1" applyFill="1" applyBorder="1" applyProtection="1">
      <protection locked="0"/>
    </xf>
    <xf numFmtId="43" fontId="11" fillId="3" borderId="20" xfId="1" applyFont="1" applyFill="1" applyBorder="1" applyProtection="1">
      <protection locked="0"/>
    </xf>
    <xf numFmtId="43" fontId="11" fillId="3" borderId="8" xfId="1" applyFont="1" applyFill="1" applyBorder="1" applyProtection="1">
      <protection locked="0"/>
    </xf>
    <xf numFmtId="164" fontId="16" fillId="3" borderId="4" xfId="0" applyNumberFormat="1" applyFont="1" applyFill="1" applyBorder="1" applyAlignment="1" applyProtection="1">
      <alignment horizontal="center" vertical="top" wrapText="1"/>
      <protection locked="0"/>
    </xf>
    <xf numFmtId="164" fontId="11" fillId="4" borderId="15" xfId="0" applyNumberFormat="1" applyFont="1" applyFill="1" applyBorder="1"/>
    <xf numFmtId="164" fontId="11" fillId="4" borderId="9" xfId="0" applyNumberFormat="1" applyFont="1" applyFill="1" applyBorder="1"/>
    <xf numFmtId="164" fontId="15" fillId="4" borderId="4" xfId="0" applyNumberFormat="1" applyFont="1" applyFill="1" applyBorder="1"/>
    <xf numFmtId="164" fontId="15" fillId="4" borderId="1" xfId="0" applyNumberFormat="1" applyFont="1" applyFill="1" applyBorder="1"/>
    <xf numFmtId="0" fontId="11" fillId="4" borderId="20" xfId="0" applyFont="1" applyFill="1" applyBorder="1"/>
    <xf numFmtId="164" fontId="11" fillId="4" borderId="18" xfId="1" applyNumberFormat="1" applyFont="1" applyFill="1" applyBorder="1"/>
    <xf numFmtId="164" fontId="16" fillId="4" borderId="1" xfId="1" applyNumberFormat="1" applyFont="1" applyFill="1" applyBorder="1"/>
    <xf numFmtId="9" fontId="15" fillId="4" borderId="3" xfId="0" applyNumberFormat="1" applyFont="1" applyFill="1" applyBorder="1" applyAlignment="1">
      <alignment horizontal="right"/>
    </xf>
    <xf numFmtId="43" fontId="16" fillId="4" borderId="1" xfId="1" applyFont="1" applyFill="1" applyBorder="1" applyAlignment="1">
      <alignment horizontal="center" vertical="top" wrapText="1"/>
    </xf>
    <xf numFmtId="164" fontId="11" fillId="4" borderId="44" xfId="1" applyNumberFormat="1" applyFont="1" applyFill="1" applyBorder="1"/>
    <xf numFmtId="165" fontId="11" fillId="4" borderId="20" xfId="2" applyNumberFormat="1" applyFont="1" applyFill="1" applyBorder="1"/>
    <xf numFmtId="166" fontId="11" fillId="4" borderId="15" xfId="1" applyNumberFormat="1" applyFont="1" applyFill="1" applyBorder="1"/>
    <xf numFmtId="165" fontId="11" fillId="4" borderId="8" xfId="2" applyNumberFormat="1" applyFont="1" applyFill="1" applyBorder="1"/>
    <xf numFmtId="166" fontId="11" fillId="4" borderId="9" xfId="1" applyNumberFormat="1" applyFont="1" applyFill="1" applyBorder="1"/>
    <xf numFmtId="165" fontId="11" fillId="4" borderId="18" xfId="2" applyNumberFormat="1" applyFont="1" applyFill="1" applyBorder="1"/>
    <xf numFmtId="166" fontId="11" fillId="4" borderId="19" xfId="1" applyNumberFormat="1" applyFont="1" applyFill="1" applyBorder="1"/>
    <xf numFmtId="166" fontId="15" fillId="4" borderId="4" xfId="1" applyNumberFormat="1" applyFont="1" applyFill="1" applyBorder="1"/>
    <xf numFmtId="43" fontId="16" fillId="2" borderId="1" xfId="1" applyFont="1" applyFill="1" applyBorder="1" applyAlignment="1" applyProtection="1">
      <alignment horizontal="center" vertical="top" wrapText="1"/>
      <protection locked="0"/>
    </xf>
    <xf numFmtId="43" fontId="11" fillId="2" borderId="20" xfId="1" applyFont="1" applyFill="1" applyBorder="1" applyProtection="1">
      <protection locked="0"/>
    </xf>
    <xf numFmtId="0" fontId="16" fillId="2" borderId="1" xfId="0" applyFont="1" applyFill="1" applyBorder="1" applyAlignment="1" applyProtection="1">
      <alignment horizontal="center" vertical="top" wrapText="1"/>
      <protection locked="0"/>
    </xf>
    <xf numFmtId="164" fontId="11" fillId="2" borderId="20" xfId="0" applyNumberFormat="1" applyFont="1" applyFill="1" applyBorder="1" applyProtection="1">
      <protection locked="0"/>
    </xf>
    <xf numFmtId="164" fontId="11" fillId="2" borderId="8" xfId="0" applyNumberFormat="1" applyFont="1" applyFill="1" applyBorder="1" applyProtection="1">
      <protection locked="0"/>
    </xf>
    <xf numFmtId="164" fontId="11" fillId="2" borderId="18" xfId="0" applyNumberFormat="1" applyFont="1" applyFill="1" applyBorder="1" applyProtection="1">
      <protection locked="0"/>
    </xf>
    <xf numFmtId="0" fontId="13" fillId="3" borderId="22" xfId="0" applyFont="1" applyFill="1" applyBorder="1" applyAlignment="1" applyProtection="1">
      <alignment horizontal="right"/>
      <protection locked="0"/>
    </xf>
    <xf numFmtId="0" fontId="13" fillId="3" borderId="13" xfId="0" applyFont="1" applyFill="1" applyBorder="1" applyProtection="1">
      <protection locked="0"/>
    </xf>
    <xf numFmtId="9" fontId="12" fillId="4" borderId="25" xfId="2" applyFont="1" applyFill="1" applyBorder="1"/>
    <xf numFmtId="9" fontId="12" fillId="4" borderId="8" xfId="2" applyFont="1" applyFill="1" applyBorder="1"/>
    <xf numFmtId="9" fontId="12" fillId="4" borderId="12" xfId="2" applyFont="1" applyFill="1" applyBorder="1"/>
    <xf numFmtId="164" fontId="12" fillId="4" borderId="25" xfId="0" applyNumberFormat="1" applyFont="1" applyFill="1" applyBorder="1"/>
    <xf numFmtId="164" fontId="12" fillId="4" borderId="22" xfId="0" applyNumberFormat="1" applyFont="1" applyFill="1" applyBorder="1"/>
    <xf numFmtId="164" fontId="12" fillId="4" borderId="8" xfId="0" applyNumberFormat="1" applyFont="1" applyFill="1" applyBorder="1"/>
    <xf numFmtId="164" fontId="12" fillId="4" borderId="9" xfId="0" applyNumberFormat="1" applyFont="1" applyFill="1" applyBorder="1"/>
    <xf numFmtId="164" fontId="12" fillId="4" borderId="12" xfId="0" applyNumberFormat="1" applyFont="1" applyFill="1" applyBorder="1"/>
    <xf numFmtId="164" fontId="12" fillId="4" borderId="13" xfId="0" applyNumberFormat="1" applyFont="1" applyFill="1" applyBorder="1"/>
    <xf numFmtId="164" fontId="23" fillId="4" borderId="1" xfId="0" applyNumberFormat="1" applyFont="1" applyFill="1" applyBorder="1"/>
    <xf numFmtId="164" fontId="12" fillId="4" borderId="4" xfId="0" applyNumberFormat="1" applyFont="1" applyFill="1" applyBorder="1"/>
    <xf numFmtId="164" fontId="24" fillId="4" borderId="8" xfId="1" applyNumberFormat="1" applyFont="1" applyFill="1" applyBorder="1"/>
    <xf numFmtId="0" fontId="12" fillId="4" borderId="26" xfId="0" applyFont="1" applyFill="1" applyBorder="1"/>
    <xf numFmtId="164" fontId="12" fillId="4" borderId="36" xfId="1" applyNumberFormat="1" applyFont="1" applyFill="1" applyBorder="1"/>
    <xf numFmtId="164" fontId="12" fillId="4" borderId="35" xfId="1" applyNumberFormat="1" applyFont="1" applyFill="1" applyBorder="1"/>
    <xf numFmtId="0" fontId="23" fillId="4" borderId="32" xfId="0" applyFont="1" applyFill="1" applyBorder="1"/>
    <xf numFmtId="164" fontId="23" fillId="4" borderId="37" xfId="1" applyNumberFormat="1" applyFont="1" applyFill="1" applyBorder="1"/>
    <xf numFmtId="0" fontId="12" fillId="4" borderId="33" xfId="0" applyFont="1" applyFill="1" applyBorder="1"/>
    <xf numFmtId="0" fontId="12" fillId="4" borderId="28" xfId="0" applyFont="1" applyFill="1" applyBorder="1"/>
    <xf numFmtId="164" fontId="12" fillId="4" borderId="34" xfId="1" applyNumberFormat="1" applyFont="1" applyFill="1" applyBorder="1"/>
    <xf numFmtId="3" fontId="12" fillId="4" borderId="36" xfId="0" applyNumberFormat="1" applyFont="1" applyFill="1" applyBorder="1"/>
    <xf numFmtId="3" fontId="12" fillId="4" borderId="35" xfId="0" applyNumberFormat="1" applyFont="1" applyFill="1" applyBorder="1"/>
    <xf numFmtId="165" fontId="23" fillId="4" borderId="37" xfId="2"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161924</xdr:rowOff>
    </xdr:from>
    <xdr:to>
      <xdr:col>11</xdr:col>
      <xdr:colOff>304800</xdr:colOff>
      <xdr:row>49</xdr:row>
      <xdr:rowOff>170088</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123826" y="161924"/>
          <a:ext cx="6667045" cy="8920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latin typeface="Montserrat" panose="00000500000000000000" pitchFamily="50" charset="0"/>
              <a:ea typeface="Source Sans Pro" panose="020B0503030403020204" pitchFamily="34" charset="0"/>
            </a:rPr>
            <a:t>Intergraf</a:t>
          </a:r>
          <a:r>
            <a:rPr lang="en-GB" sz="1400" b="1" u="none" baseline="0">
              <a:latin typeface="Montserrat" panose="00000500000000000000" pitchFamily="50" charset="0"/>
              <a:ea typeface="Source Sans Pro" panose="020B0503030403020204" pitchFamily="34" charset="0"/>
            </a:rPr>
            <a:t> Guidance to BAT in Heatset</a:t>
          </a:r>
          <a:endParaRPr lang="en-GB" sz="1400" b="1" u="none">
            <a:latin typeface="Montserrat" panose="00000500000000000000" pitchFamily="50"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r>
            <a:rPr lang="en-GB" sz="1400" b="1" u="none">
              <a:latin typeface="Montserrat" panose="00000500000000000000" pitchFamily="50" charset="0"/>
              <a:ea typeface="Source Sans Pro" panose="020B0503030403020204" pitchFamily="34" charset="0"/>
            </a:rPr>
            <a:t>Solvent Mass Balance for Heatset</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The</a:t>
          </a:r>
          <a:r>
            <a:rPr lang="en-GB" sz="1200" baseline="0">
              <a:latin typeface="Source Sans Pro" panose="020B0503030403020204" pitchFamily="34" charset="0"/>
              <a:ea typeface="Source Sans Pro" panose="020B0503030403020204" pitchFamily="34" charset="0"/>
            </a:rPr>
            <a:t> terms 'Solvent management Plan' as used in the Industial Emissions Directive and 'Solvent Mass Balance' as used in the Commission Implementing Decision (EU) 2020/2009 are interchangeable. </a:t>
          </a:r>
          <a:endParaRPr lang="en-GB" sz="1200">
            <a:latin typeface="Source Sans Pro" panose="020B0503030403020204" pitchFamily="34"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This industry template</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for a Solvent Mass Balance for Heatset is part of the Intergraf Guidance to BAT in Heatset. This Guidance Note may be downloaded </a:t>
          </a:r>
          <a:r>
            <a:rPr lang="en-GB" sz="1200" u="sng">
              <a:latin typeface="Source Sans Pro" panose="020B0503030403020204" pitchFamily="34" charset="0"/>
              <a:ea typeface="Source Sans Pro" panose="020B0503030403020204" pitchFamily="34" charset="0"/>
            </a:rPr>
            <a:t>at </a:t>
          </a:r>
          <a:r>
            <a:rPr lang="en-GB" sz="1200" u="sng">
              <a:solidFill>
                <a:srgbClr val="FF0000"/>
              </a:solidFill>
              <a:latin typeface="Source Sans Pro" panose="020B0503030403020204" pitchFamily="34" charset="0"/>
              <a:ea typeface="Source Sans Pro" panose="020B0503030403020204" pitchFamily="34" charset="0"/>
            </a:rPr>
            <a:t>xxxx@yyyy.be</a:t>
          </a:r>
          <a:r>
            <a:rPr lang="en-GB" sz="1200">
              <a:latin typeface="Source Sans Pro" panose="020B0503030403020204" pitchFamily="34" charset="0"/>
              <a:ea typeface="Source Sans Pro" panose="020B0503030403020204" pitchFamily="34" charset="0"/>
            </a:rPr>
            <a:t>. The template</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follows closely Annex 6 of that Guidance note and the BAT Reference Document of 2020.</a:t>
          </a:r>
        </a:p>
        <a:p>
          <a:endParaRPr lang="en-GB" sz="1200">
            <a:solidFill>
              <a:schemeClr val="dk1"/>
            </a:solidFill>
            <a:latin typeface="Source Sans Pro" panose="020B0503030403020204" pitchFamily="34" charset="0"/>
            <a:ea typeface="Source Sans Pro" panose="020B0503030403020204" pitchFamily="34" charset="0"/>
            <a:cs typeface="+mn-cs"/>
          </a:endParaRPr>
        </a:p>
        <a:p>
          <a:r>
            <a:rPr lang="en-GB" sz="1200" b="0">
              <a:solidFill>
                <a:schemeClr val="dk1"/>
              </a:solidFill>
              <a:effectLst/>
              <a:latin typeface="Source Sans Pro" panose="020B0503030403020204" pitchFamily="34" charset="0"/>
              <a:ea typeface="Source Sans Pro" panose="020B0503030403020204" pitchFamily="34" charset="0"/>
              <a:cs typeface="+mn-cs"/>
            </a:rPr>
            <a:t>In Heatset generally</a:t>
          </a:r>
          <a:r>
            <a:rPr lang="en-GB" sz="1200" b="0" baseline="0">
              <a:solidFill>
                <a:schemeClr val="dk1"/>
              </a:solidFill>
              <a:effectLst/>
              <a:latin typeface="Source Sans Pro" panose="020B0503030403020204" pitchFamily="34" charset="0"/>
              <a:ea typeface="Source Sans Pro" panose="020B0503030403020204" pitchFamily="34" charset="0"/>
              <a:cs typeface="+mn-cs"/>
            </a:rPr>
            <a:t> two separate emission limits apply: one to the oxidiser (for example 15 mgC/Nm³) and another one to the fugive emissions (for example 10% of input). Where this is the case only the fugitive emissions have to be calculated.</a:t>
          </a:r>
        </a:p>
        <a:p>
          <a:endParaRPr lang="en-GB" sz="1200" b="0" baseline="0">
            <a:solidFill>
              <a:schemeClr val="dk1"/>
            </a:solidFill>
            <a:effectLst/>
            <a:latin typeface="Source Sans Pro" panose="020B0503030403020204" pitchFamily="34" charset="0"/>
            <a:ea typeface="Source Sans Pro" panose="020B0503030403020204" pitchFamily="34" charset="0"/>
            <a:cs typeface="+mn-cs"/>
          </a:endParaRPr>
        </a:p>
        <a:p>
          <a:r>
            <a:rPr lang="en-GB" sz="1200" b="0" baseline="0">
              <a:solidFill>
                <a:schemeClr val="dk1"/>
              </a:solidFill>
              <a:effectLst/>
              <a:latin typeface="Source Sans Pro" panose="020B0503030403020204" pitchFamily="34" charset="0"/>
              <a:ea typeface="Source Sans Pro" panose="020B0503030403020204" pitchFamily="34" charset="0"/>
              <a:cs typeface="+mn-cs"/>
            </a:rPr>
            <a:t>If however a total emission limit values applies, the oxidiser emissions must also be calculated (Step 2), because: total emissions = fugitive emissions + oxidiser emissions.</a:t>
          </a:r>
          <a:endParaRPr lang="en-GB" sz="1200">
            <a:latin typeface="Source Sans Pro" panose="020B0503030403020204" pitchFamily="34"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r>
            <a:rPr lang="en-GB" sz="1200" u="sng">
              <a:latin typeface="Source Sans Pro" panose="020B0503030403020204" pitchFamily="34" charset="0"/>
              <a:ea typeface="Source Sans Pro" panose="020B0503030403020204" pitchFamily="34" charset="0"/>
            </a:rPr>
            <a:t>Step 1: Worst Case Approach for the fugitive emissions</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This Worst Case Approach </a:t>
          </a:r>
          <a:r>
            <a:rPr lang="en-GB" sz="1200" baseline="0">
              <a:latin typeface="Source Sans Pro" panose="020B0503030403020204" pitchFamily="34" charset="0"/>
              <a:ea typeface="Source Sans Pro" panose="020B0503030403020204" pitchFamily="34" charset="0"/>
            </a:rPr>
            <a:t>assumes that there is no waste containing solvents and that almost all of the VOC in dampening solutions and cleaning agents will evaporate in the pressroom and will be emitted as fugitive emissions. </a:t>
          </a:r>
        </a:p>
        <a:p>
          <a:endParaRPr lang="en-GB" sz="1200" baseline="0">
            <a:latin typeface="Source Sans Pro" panose="020B0503030403020204" pitchFamily="34" charset="0"/>
            <a:ea typeface="Source Sans Pro" panose="020B0503030403020204" pitchFamily="34" charset="0"/>
          </a:endParaRPr>
        </a:p>
        <a:p>
          <a:r>
            <a:rPr lang="en-GB" sz="1200" baseline="0">
              <a:latin typeface="Source Sans Pro" panose="020B0503030403020204" pitchFamily="34" charset="0"/>
              <a:ea typeface="Source Sans Pro" panose="020B0503030403020204" pitchFamily="34" charset="0"/>
            </a:rPr>
            <a:t>These calculated emissions are exagerated. However: in Heatset plants where both low VOC dampening solutions and low VOC cleaning agents are used, the worst case results will show compliance with the Fugitive Emission Limit Value. If this is the case, no further action is necessary.</a:t>
          </a:r>
          <a:endParaRPr lang="en-GB" sz="1200">
            <a:latin typeface="Source Sans Pro" panose="020B0503030403020204" pitchFamily="34" charset="0"/>
            <a:ea typeface="Source Sans Pro" panose="020B0503030403020204" pitchFamily="34" charset="0"/>
          </a:endParaRPr>
        </a:p>
        <a:p>
          <a:endParaRPr lang="en-GB" sz="1200" b="0" u="none" baseline="0">
            <a:latin typeface="Source Sans Pro" panose="020B0503030403020204" pitchFamily="34" charset="0"/>
            <a:ea typeface="Source Sans Pro" panose="020B0503030403020204" pitchFamily="34" charset="0"/>
          </a:endParaRPr>
        </a:p>
        <a:p>
          <a:r>
            <a:rPr lang="en-GB" sz="1200" b="1" u="sng">
              <a:latin typeface="Source Sans Pro" panose="020B0503030403020204" pitchFamily="34" charset="0"/>
              <a:ea typeface="Source Sans Pro" panose="020B0503030403020204" pitchFamily="34" charset="0"/>
            </a:rPr>
            <a:t>Only if necessary: </a:t>
          </a:r>
          <a:r>
            <a:rPr lang="en-GB" sz="1200" u="sng">
              <a:latin typeface="Source Sans Pro" panose="020B0503030403020204" pitchFamily="34" charset="0"/>
              <a:ea typeface="Source Sans Pro" panose="020B0503030403020204" pitchFamily="34" charset="0"/>
            </a:rPr>
            <a:t>Step</a:t>
          </a:r>
          <a:r>
            <a:rPr lang="en-GB" sz="1200" u="sng" baseline="0">
              <a:latin typeface="Source Sans Pro" panose="020B0503030403020204" pitchFamily="34" charset="0"/>
              <a:ea typeface="Source Sans Pro" panose="020B0503030403020204" pitchFamily="34" charset="0"/>
            </a:rPr>
            <a:t> 1a and 1b: I</a:t>
          </a:r>
          <a:r>
            <a:rPr lang="en-GB" sz="1200" u="sng">
              <a:latin typeface="Source Sans Pro" panose="020B0503030403020204" pitchFamily="34" charset="0"/>
              <a:ea typeface="Source Sans Pro" panose="020B0503030403020204" pitchFamily="34" charset="0"/>
            </a:rPr>
            <a:t>mprove Accuracy (1a: Waste, 1b:</a:t>
          </a:r>
          <a:r>
            <a:rPr lang="en-GB" sz="1200" u="sng" baseline="0">
              <a:latin typeface="Source Sans Pro" panose="020B0503030403020204" pitchFamily="34" charset="0"/>
              <a:ea typeface="Source Sans Pro" panose="020B0503030403020204" pitchFamily="34" charset="0"/>
            </a:rPr>
            <a:t> Airflow)</a:t>
          </a:r>
          <a:endParaRPr lang="en-GB" sz="1200" u="sng">
            <a:latin typeface="Source Sans Pro" panose="020B0503030403020204" pitchFamily="34"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If compliance with the Emission Limit Value (either 'Fugitive' or 'Total')</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cannot be demonstrated with the worst case approach, it is possible to improve the accuracy of the Solvent Mass Balance. (</a:t>
          </a:r>
          <a:r>
            <a:rPr lang="en-GB" sz="1200" i="1">
              <a:latin typeface="Source Sans Pro" panose="020B0503030403020204" pitchFamily="34" charset="0"/>
              <a:ea typeface="Source Sans Pro" panose="020B0503030403020204" pitchFamily="34" charset="0"/>
            </a:rPr>
            <a:t>a: VOC</a:t>
          </a:r>
          <a:r>
            <a:rPr lang="en-GB" sz="1200" i="1" baseline="0">
              <a:latin typeface="Source Sans Pro" panose="020B0503030403020204" pitchFamily="34" charset="0"/>
              <a:ea typeface="Source Sans Pro" panose="020B0503030403020204" pitchFamily="34" charset="0"/>
            </a:rPr>
            <a:t> in waste is not an emission, b: the dryers take air with solvents from the press room or enclosure</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This will lead to lower calculated emissions. The difference may be a several</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percent</a:t>
          </a:r>
          <a:r>
            <a:rPr lang="en-GB" sz="1200" baseline="0">
              <a:latin typeface="Source Sans Pro" panose="020B0503030403020204" pitchFamily="34" charset="0"/>
              <a:ea typeface="Source Sans Pro" panose="020B0503030403020204" pitchFamily="34" charset="0"/>
            </a:rPr>
            <a:t> of input.</a:t>
          </a:r>
        </a:p>
        <a:p>
          <a:endParaRPr lang="en-GB" sz="1200" baseline="0">
            <a:latin typeface="Source Sans Pro" panose="020B0503030403020204" pitchFamily="34" charset="0"/>
            <a:ea typeface="Source Sans Pro" panose="020B0503030403020204" pitchFamily="34" charset="0"/>
          </a:endParaRPr>
        </a:p>
        <a:p>
          <a:r>
            <a:rPr lang="en-GB" sz="1200" b="1" u="sng">
              <a:latin typeface="Source Sans Pro" panose="020B0503030403020204" pitchFamily="34" charset="0"/>
              <a:ea typeface="Source Sans Pro" panose="020B0503030403020204" pitchFamily="34" charset="0"/>
            </a:rPr>
            <a:t>Only if necessary</a:t>
          </a:r>
          <a:r>
            <a:rPr lang="en-GB" sz="1200" u="sng">
              <a:latin typeface="Source Sans Pro" panose="020B0503030403020204" pitchFamily="34" charset="0"/>
              <a:ea typeface="Source Sans Pro" panose="020B0503030403020204" pitchFamily="34" charset="0"/>
            </a:rPr>
            <a:t>: Step 2: Calculation of oxidiser emissions for the Total Emissions</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If a 'Total Emission Limit' aplies (for example 4% of ink weight), the emissions from the oxidisers must also be calculated. Step 2 provides a choice of three</a:t>
          </a:r>
          <a:r>
            <a:rPr lang="en-GB" sz="1200" baseline="0">
              <a:latin typeface="Source Sans Pro" panose="020B0503030403020204" pitchFamily="34" charset="0"/>
              <a:ea typeface="Source Sans Pro" panose="020B0503030403020204" pitchFamily="34" charset="0"/>
            </a:rPr>
            <a:t> different</a:t>
          </a:r>
          <a:r>
            <a:rPr lang="en-GB" sz="1200">
              <a:latin typeface="Source Sans Pro" panose="020B0503030403020204" pitchFamily="34" charset="0"/>
              <a:ea typeface="Source Sans Pro" panose="020B0503030403020204" pitchFamily="34" charset="0"/>
            </a:rPr>
            <a:t> conservative methods. </a:t>
          </a:r>
        </a:p>
        <a:p>
          <a:endParaRPr lang="en-GB" sz="1200">
            <a:latin typeface="Source Sans Pro" panose="020B0503030403020204" pitchFamily="34" charset="0"/>
            <a:ea typeface="Source Sans Pro" panose="020B0503030403020204" pitchFamily="34" charset="0"/>
          </a:endParaRPr>
        </a:p>
        <a:p>
          <a:r>
            <a:rPr lang="en-GB" sz="1200" b="1" u="sng">
              <a:latin typeface="Source Sans Pro" panose="020B0503030403020204" pitchFamily="34" charset="0"/>
              <a:ea typeface="Source Sans Pro" panose="020B0503030403020204" pitchFamily="34" charset="0"/>
            </a:rPr>
            <a:t>Application of BAT:</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If</a:t>
          </a:r>
          <a:r>
            <a:rPr lang="en-GB" sz="1200" baseline="0">
              <a:latin typeface="Source Sans Pro" panose="020B0503030403020204" pitchFamily="34" charset="0"/>
              <a:ea typeface="Source Sans Pro" panose="020B0503030403020204" pitchFamily="34" charset="0"/>
            </a:rPr>
            <a:t> the calculated worst case fugitive emissions are considerably higher than 10% of input, it is possible that BAT is not applied throughout the plant. For example: too much IPA in the dampening solution or the excessive application of high volatility cleaning agents.</a:t>
          </a:r>
          <a:endParaRPr lang="en-GB" sz="1200">
            <a:latin typeface="Source Sans Pro" panose="020B0503030403020204" pitchFamily="34" charset="0"/>
            <a:ea typeface="Source Sans Pro" panose="020B0503030403020204" pitchFamily="34" charset="0"/>
          </a:endParaRPr>
        </a:p>
      </xdr:txBody>
    </xdr:sp>
    <xdr:clientData/>
  </xdr:twoCellAnchor>
  <xdr:twoCellAnchor>
    <xdr:from>
      <xdr:col>12</xdr:col>
      <xdr:colOff>0</xdr:colOff>
      <xdr:row>5</xdr:row>
      <xdr:rowOff>75594</xdr:rowOff>
    </xdr:from>
    <xdr:to>
      <xdr:col>19</xdr:col>
      <xdr:colOff>15119</xdr:colOff>
      <xdr:row>29</xdr:row>
      <xdr:rowOff>34018</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7075714" y="1005415"/>
          <a:ext cx="5333244" cy="4312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u="sng">
              <a:solidFill>
                <a:schemeClr val="dk1"/>
              </a:solidFill>
              <a:latin typeface="Source Sans Pro" panose="020B0503030403020204" pitchFamily="34" charset="0"/>
              <a:ea typeface="Source Sans Pro" panose="020B0503030403020204" pitchFamily="34" charset="0"/>
              <a:cs typeface="+mn-cs"/>
            </a:rPr>
            <a:t>Protection</a:t>
          </a:r>
          <a:r>
            <a:rPr lang="en-GB" sz="1200">
              <a:solidFill>
                <a:schemeClr val="dk1"/>
              </a:solidFill>
              <a:latin typeface="Source Sans Pro" panose="020B0503030403020204" pitchFamily="34" charset="0"/>
              <a:ea typeface="Source Sans Pro" panose="020B0503030403020204" pitchFamily="34" charset="0"/>
              <a:cs typeface="+mn-cs"/>
            </a:rPr>
            <a:t>: All cells with formulas are protected against accidental changes. There is however no password involved. Users may undo the protection. </a:t>
          </a:r>
        </a:p>
        <a:p>
          <a:endParaRPr lang="en-GB" sz="1200">
            <a:solidFill>
              <a:schemeClr val="dk1"/>
            </a:solidFill>
            <a:latin typeface="Source Sans Pro" panose="020B0503030403020204" pitchFamily="34" charset="0"/>
            <a:ea typeface="Source Sans Pro" panose="020B0503030403020204" pitchFamily="34" charset="0"/>
            <a:cs typeface="+mn-cs"/>
          </a:endParaRPr>
        </a:p>
        <a:p>
          <a:r>
            <a:rPr lang="en-GB" sz="1200">
              <a:solidFill>
                <a:schemeClr val="dk1"/>
              </a:solidFill>
              <a:latin typeface="Source Sans Pro" panose="020B0503030403020204" pitchFamily="34" charset="0"/>
              <a:ea typeface="Source Sans Pro" panose="020B0503030403020204" pitchFamily="34" charset="0"/>
              <a:cs typeface="+mn-cs"/>
            </a:rPr>
            <a:t>This may for example be needed if additional lines are to be inserted in the tables. It is however strongly recommended to leave the protection intact.</a:t>
          </a:r>
        </a:p>
        <a:p>
          <a:endParaRPr lang="en-GB" sz="1200" baseline="0">
            <a:solidFill>
              <a:schemeClr val="dk1"/>
            </a:solidFill>
            <a:latin typeface="Source Sans Pro" panose="020B0503030403020204" pitchFamily="34" charset="0"/>
            <a:ea typeface="Source Sans Pro" panose="020B0503030403020204" pitchFamily="34" charset="0"/>
            <a:cs typeface="+mn-cs"/>
          </a:endParaRPr>
        </a:p>
        <a:p>
          <a:pPr algn="ctr"/>
          <a:r>
            <a:rPr lang="en-GB" sz="1200" baseline="0">
              <a:solidFill>
                <a:schemeClr val="dk1"/>
              </a:solidFill>
              <a:latin typeface="Source Sans Pro" panose="020B0503030403020204" pitchFamily="34" charset="0"/>
              <a:ea typeface="Source Sans Pro" panose="020B0503030403020204" pitchFamily="34" charset="0"/>
              <a:cs typeface="+mn-cs"/>
            </a:rPr>
            <a:t>***</a:t>
          </a:r>
        </a:p>
        <a:p>
          <a:pPr algn="ctr"/>
          <a:endParaRPr lang="en-GB" sz="1200" baseline="0">
            <a:solidFill>
              <a:schemeClr val="dk1"/>
            </a:solidFill>
            <a:latin typeface="Source Sans Pro" panose="020B0503030403020204" pitchFamily="34" charset="0"/>
            <a:ea typeface="Source Sans Pro" panose="020B0503030403020204" pitchFamily="34" charset="0"/>
            <a:cs typeface="+mn-cs"/>
          </a:endParaRPr>
        </a:p>
        <a:p>
          <a:pPr algn="l"/>
          <a:r>
            <a:rPr lang="en-GB" sz="1200" u="sng" baseline="0">
              <a:solidFill>
                <a:schemeClr val="dk1"/>
              </a:solidFill>
              <a:latin typeface="Source Sans Pro" panose="020B0503030403020204" pitchFamily="34" charset="0"/>
              <a:ea typeface="Source Sans Pro" panose="020B0503030403020204" pitchFamily="34" charset="0"/>
              <a:cs typeface="+mn-cs"/>
            </a:rPr>
            <a:t>Disclaimer</a:t>
          </a:r>
          <a:r>
            <a:rPr lang="en-GB" sz="1200" baseline="0">
              <a:solidFill>
                <a:schemeClr val="dk1"/>
              </a:solidFill>
              <a:latin typeface="Source Sans Pro" panose="020B0503030403020204" pitchFamily="34" charset="0"/>
              <a:ea typeface="Source Sans Pro" panose="020B0503030403020204" pitchFamily="34" charset="0"/>
              <a:cs typeface="+mn-cs"/>
            </a:rPr>
            <a:t>: This sector specific template for a Solvent Management Plan for heatset is part of the Intergraf Guidance to BAT in Heatset. </a:t>
          </a:r>
        </a:p>
        <a:p>
          <a:pPr algn="l"/>
          <a:endParaRPr lang="en-GB" sz="1200" baseline="0">
            <a:solidFill>
              <a:schemeClr val="dk1"/>
            </a:solidFill>
            <a:latin typeface="Source Sans Pro" panose="020B0503030403020204" pitchFamily="34" charset="0"/>
            <a:ea typeface="Source Sans Pro" panose="020B0503030403020204" pitchFamily="34" charset="0"/>
            <a:cs typeface="+mn-cs"/>
          </a:endParaRPr>
        </a:p>
        <a:p>
          <a:pPr algn="l"/>
          <a:r>
            <a:rPr lang="en-GB" sz="1200" baseline="0">
              <a:solidFill>
                <a:schemeClr val="dk1"/>
              </a:solidFill>
              <a:latin typeface="Source Sans Pro" panose="020B0503030403020204" pitchFamily="34" charset="0"/>
              <a:ea typeface="Source Sans Pro" panose="020B0503030403020204" pitchFamily="34" charset="0"/>
              <a:cs typeface="+mn-cs"/>
            </a:rPr>
            <a:t>Intergraf, the authors and editors have done everything reasonably possible to avoid mistakes and to ensure that this template is correctly based upon the applicable legal texts, commonly accepted interpretation of these legal texts and the most recent version of the applicable BAT Reference Documents. The user is however reminded that the text of the Industrial Emissions Directive and the Commission Implementing Decision (EU) 2020/2009 are the only authentic legal references. Neither Intergraf nor the authors or editors are in any way liable for any incorrectness or incompleteness in this template. </a:t>
          </a:r>
        </a:p>
        <a:p>
          <a:pPr algn="l"/>
          <a:endParaRPr lang="en-GB" sz="1200">
            <a:solidFill>
              <a:schemeClr val="dk1"/>
            </a:solidFill>
            <a:latin typeface="Georgia" panose="02040502050405020303" pitchFamily="18" charset="0"/>
            <a:ea typeface="+mn-ea"/>
            <a:cs typeface="+mn-cs"/>
          </a:endParaRPr>
        </a:p>
      </xdr:txBody>
    </xdr:sp>
    <xdr:clientData/>
  </xdr:twoCellAnchor>
  <xdr:twoCellAnchor editAs="oneCell">
    <xdr:from>
      <xdr:col>8</xdr:col>
      <xdr:colOff>498023</xdr:colOff>
      <xdr:row>1</xdr:row>
      <xdr:rowOff>25853</xdr:rowOff>
    </xdr:from>
    <xdr:to>
      <xdr:col>11</xdr:col>
      <xdr:colOff>216900</xdr:colOff>
      <xdr:row>3</xdr:row>
      <xdr:rowOff>175804</xdr:rowOff>
    </xdr:to>
    <xdr:pic>
      <xdr:nvPicPr>
        <xdr:cNvPr id="5" name="Picture 4">
          <a:extLst>
            <a:ext uri="{FF2B5EF4-FFF2-40B4-BE49-F238E27FC236}">
              <a16:creationId xmlns:a16="http://schemas.microsoft.com/office/drawing/2014/main" id="{DCDDCE17-DBD8-4B6E-858B-2971E1002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5166" y="218621"/>
          <a:ext cx="1487805" cy="637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435911</xdr:colOff>
      <xdr:row>0</xdr:row>
      <xdr:rowOff>77529</xdr:rowOff>
    </xdr:from>
    <xdr:to>
      <xdr:col>20</xdr:col>
      <xdr:colOff>343342</xdr:colOff>
      <xdr:row>41</xdr:row>
      <xdr:rowOff>321192</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7701492" y="77529"/>
          <a:ext cx="5999001" cy="9801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latin typeface="Source Sans Pro" panose="020B0503030403020204" pitchFamily="34" charset="0"/>
              <a:ea typeface="Source Sans Pro" panose="020B0503030403020204" pitchFamily="34" charset="0"/>
            </a:rPr>
            <a:t>Intergraf clarification</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r>
            <a:rPr lang="en-GB" sz="1100">
              <a:latin typeface="Source Sans Pro" panose="020B0503030403020204" pitchFamily="34" charset="0"/>
              <a:ea typeface="Source Sans Pro" panose="020B0503030403020204" pitchFamily="34" charset="0"/>
            </a:rPr>
            <a:t>With this Tab the </a:t>
          </a:r>
          <a:r>
            <a:rPr lang="en-GB" sz="1100" u="sng">
              <a:latin typeface="Source Sans Pro" panose="020B0503030403020204" pitchFamily="34" charset="0"/>
              <a:ea typeface="Source Sans Pro" panose="020B0503030403020204" pitchFamily="34" charset="0"/>
            </a:rPr>
            <a:t>worst case fugitive emissions </a:t>
          </a:r>
          <a:r>
            <a:rPr lang="en-GB" sz="1100">
              <a:latin typeface="Source Sans Pro" panose="020B0503030403020204" pitchFamily="34" charset="0"/>
              <a:ea typeface="Source Sans Pro" panose="020B0503030403020204" pitchFamily="34" charset="0"/>
            </a:rPr>
            <a:t>can be calculated. If these worst</a:t>
          </a:r>
          <a:r>
            <a:rPr lang="en-GB" sz="1100" baseline="0">
              <a:latin typeface="Source Sans Pro" panose="020B0503030403020204" pitchFamily="34" charset="0"/>
              <a:ea typeface="Source Sans Pro" panose="020B0503030403020204" pitchFamily="34" charset="0"/>
            </a:rPr>
            <a:t> case fugitives are lower than the applicable Fugitive Emission Limit Value: end of exercise!</a:t>
          </a:r>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pPr algn="ctr"/>
          <a:r>
            <a:rPr lang="en-GB" sz="1100">
              <a:latin typeface="Source Sans Pro" panose="020B0503030403020204" pitchFamily="34" charset="0"/>
              <a:ea typeface="Source Sans Pro" panose="020B0503030403020204" pitchFamily="34" charset="0"/>
            </a:rPr>
            <a:t>***</a:t>
          </a:r>
        </a:p>
        <a:p>
          <a:endParaRPr lang="en-GB" sz="1100">
            <a:latin typeface="Source Sans Pro" panose="020B0503030403020204" pitchFamily="34" charset="0"/>
            <a:ea typeface="Source Sans Pro" panose="020B0503030403020204" pitchFamily="34" charset="0"/>
          </a:endParaRPr>
        </a:p>
        <a:p>
          <a:r>
            <a:rPr lang="en-GB" sz="1100">
              <a:latin typeface="Source Sans Pro" panose="020B0503030403020204" pitchFamily="34" charset="0"/>
              <a:ea typeface="Source Sans Pro" panose="020B0503030403020204" pitchFamily="34" charset="0"/>
            </a:rPr>
            <a:t>If however the calculated worst case fugitives are too high</a:t>
          </a:r>
          <a:r>
            <a:rPr lang="en-GB" sz="1100" baseline="0">
              <a:latin typeface="Source Sans Pro" panose="020B0503030403020204" pitchFamily="34" charset="0"/>
              <a:ea typeface="Source Sans Pro" panose="020B0503030403020204" pitchFamily="34" charset="0"/>
            </a:rPr>
            <a:t>, the accuracy of the Solvent Balance can be improved with the help of Tabs 1.a and 1.b. This may reduce the calculated fugitive emissions substantially.</a:t>
          </a:r>
        </a:p>
        <a:p>
          <a:endParaRPr lang="en-GB" sz="1100" baseline="0">
            <a:latin typeface="Source Sans Pro" panose="020B0503030403020204" pitchFamily="34" charset="0"/>
            <a:ea typeface="Source Sans Pro" panose="020B0503030403020204" pitchFamily="34" charset="0"/>
          </a:endParaRPr>
        </a:p>
        <a:p>
          <a:r>
            <a:rPr lang="en-GB" sz="1100" baseline="0">
              <a:latin typeface="Source Sans Pro" panose="020B0503030403020204" pitchFamily="34" charset="0"/>
              <a:ea typeface="Source Sans Pro" panose="020B0503030403020204" pitchFamily="34" charset="0"/>
            </a:rPr>
            <a:t>- Tab 1.a addresses solvents in waste. These are not considered an emission and may be deducted from the worst case fugitives.</a:t>
          </a:r>
        </a:p>
        <a:p>
          <a:r>
            <a:rPr lang="en-GB" sz="1100" baseline="0">
              <a:latin typeface="Source Sans Pro" panose="020B0503030403020204" pitchFamily="34" charset="0"/>
              <a:ea typeface="Source Sans Pro" panose="020B0503030403020204" pitchFamily="34" charset="0"/>
            </a:rPr>
            <a:t>- Tab 1.b addresses the reduction of the fugitive emissions where dryers take solvent containing air from the press room or the press enclosure.</a:t>
          </a:r>
        </a:p>
        <a:p>
          <a:endParaRPr lang="en-GB" sz="1100" baseline="0">
            <a:latin typeface="Source Sans Pro" panose="020B0503030403020204" pitchFamily="34" charset="0"/>
            <a:ea typeface="Source Sans Pro" panose="020B0503030403020204" pitchFamily="34" charset="0"/>
          </a:endParaRPr>
        </a:p>
        <a:p>
          <a:r>
            <a:rPr lang="en-GB" sz="1100" baseline="0">
              <a:latin typeface="Source Sans Pro" panose="020B0503030403020204" pitchFamily="34" charset="0"/>
              <a:ea typeface="Source Sans Pro" panose="020B0503030403020204" pitchFamily="34" charset="0"/>
            </a:rPr>
            <a:t>If the exceedence of the Emission Limit Value is small, using only one of the two tabs </a:t>
          </a:r>
        </a:p>
        <a:p>
          <a:r>
            <a:rPr lang="en-GB" sz="1100" baseline="0">
              <a:latin typeface="Source Sans Pro" panose="020B0503030403020204" pitchFamily="34" charset="0"/>
              <a:ea typeface="Source Sans Pro" panose="020B0503030403020204" pitchFamily="34" charset="0"/>
            </a:rPr>
            <a:t>may be suficient.</a:t>
          </a:r>
        </a:p>
        <a:p>
          <a:endParaRPr lang="en-GB" sz="1100" baseline="0">
            <a:latin typeface="Source Sans Pro" panose="020B0503030403020204" pitchFamily="34" charset="0"/>
            <a:ea typeface="Source Sans Pro" panose="020B0503030403020204" pitchFamily="34" charset="0"/>
          </a:endParaRPr>
        </a:p>
        <a:p>
          <a:pPr algn="ctr"/>
          <a:r>
            <a:rPr lang="en-GB" sz="1100" baseline="0">
              <a:latin typeface="Source Sans Pro" panose="020B0503030403020204" pitchFamily="34" charset="0"/>
              <a:ea typeface="Source Sans Pro" panose="020B0503030403020204" pitchFamily="34" charset="0"/>
            </a:rPr>
            <a:t>***</a:t>
          </a:r>
        </a:p>
        <a:p>
          <a:endParaRPr lang="en-GB" sz="1100" baseline="0">
            <a:latin typeface="Source Sans Pro" panose="020B0503030403020204" pitchFamily="34" charset="0"/>
            <a:ea typeface="Source Sans Pro" panose="020B0503030403020204" pitchFamily="34" charset="0"/>
          </a:endParaRPr>
        </a:p>
        <a:p>
          <a:r>
            <a:rPr lang="en-GB" sz="1100" baseline="0">
              <a:latin typeface="Source Sans Pro" panose="020B0503030403020204" pitchFamily="34" charset="0"/>
              <a:ea typeface="Source Sans Pro" panose="020B0503030403020204" pitchFamily="34" charset="0"/>
            </a:rPr>
            <a:t>If a 'Total Emission Limit' applies, Tab 2 'Oxidiser Emissions' should also be completed.</a:t>
          </a:r>
        </a:p>
        <a:p>
          <a:endParaRPr lang="en-GB" sz="1100" baseline="0">
            <a:latin typeface="Source Sans Pro" panose="020B0503030403020204" pitchFamily="34" charset="0"/>
            <a:ea typeface="Source Sans Pro" panose="020B0503030403020204" pitchFamily="34" charset="0"/>
          </a:endParaRPr>
        </a:p>
        <a:p>
          <a:pPr algn="ctr"/>
          <a:r>
            <a:rPr lang="en-GB" sz="1100" baseline="0">
              <a:latin typeface="Source Sans Pro" panose="020B0503030403020204" pitchFamily="34" charset="0"/>
              <a:ea typeface="Source Sans Pro" panose="020B0503030403020204" pitchFamily="34" charset="0"/>
            </a:rPr>
            <a:t>***</a:t>
          </a:r>
        </a:p>
        <a:p>
          <a:endParaRPr lang="en-GB" sz="1100" baseline="0">
            <a:latin typeface="Source Sans Pro" panose="020B0503030403020204" pitchFamily="34" charset="0"/>
            <a:ea typeface="Source Sans Pro" panose="020B0503030403020204" pitchFamily="34" charset="0"/>
          </a:endParaRPr>
        </a:p>
        <a:p>
          <a:r>
            <a:rPr lang="en-GB" sz="1100">
              <a:latin typeface="Source Sans Pro" panose="020B0503030403020204" pitchFamily="34" charset="0"/>
              <a:ea typeface="Source Sans Pro" panose="020B0503030403020204" pitchFamily="34" charset="0"/>
            </a:rPr>
            <a:t>Complete the tables </a:t>
          </a:r>
          <a:r>
            <a:rPr lang="en-GB" sz="1100" u="sng">
              <a:latin typeface="Source Sans Pro" panose="020B0503030403020204" pitchFamily="34" charset="0"/>
              <a:ea typeface="Source Sans Pro" panose="020B0503030403020204" pitchFamily="34" charset="0"/>
            </a:rPr>
            <a:t>only</a:t>
          </a:r>
          <a:r>
            <a:rPr lang="en-GB" sz="1100">
              <a:latin typeface="Source Sans Pro" panose="020B0503030403020204" pitchFamily="34" charset="0"/>
              <a:ea typeface="Source Sans Pro" panose="020B0503030403020204" pitchFamily="34" charset="0"/>
            </a:rPr>
            <a:t> with products used on Heatset presses! Do not include any products used in other processes like sheetfed offset or the bindery.</a:t>
          </a:r>
        </a:p>
        <a:p>
          <a:endParaRPr lang="en-GB" sz="1100">
            <a:latin typeface="Source Sans Pro" panose="020B0503030403020204" pitchFamily="34" charset="0"/>
            <a:ea typeface="Source Sans Pro" panose="020B0503030403020204" pitchFamily="34" charset="0"/>
          </a:endParaRPr>
        </a:p>
        <a:p>
          <a:r>
            <a:rPr lang="en-GB" sz="1100">
              <a:latin typeface="Source Sans Pro" panose="020B0503030403020204" pitchFamily="34" charset="0"/>
              <a:ea typeface="Source Sans Pro" panose="020B0503030403020204" pitchFamily="34" charset="0"/>
            </a:rPr>
            <a:t>If the consumption is known from other sources this may entered directly under 'bought', leaving 'Stock begin' and 'Stock end' blank.</a:t>
          </a:r>
        </a:p>
        <a:p>
          <a:endParaRPr lang="en-GB" sz="1100">
            <a:latin typeface="Source Sans Pro" panose="020B0503030403020204" pitchFamily="34" charset="0"/>
            <a:ea typeface="Source Sans Pro" panose="020B0503030403020204" pitchFamily="34" charset="0"/>
          </a:endParaRPr>
        </a:p>
        <a:p>
          <a:r>
            <a:rPr lang="en-GB" sz="1100">
              <a:latin typeface="Source Sans Pro" panose="020B0503030403020204" pitchFamily="34" charset="0"/>
              <a:ea typeface="Source Sans Pro" panose="020B0503030403020204" pitchFamily="34" charset="0"/>
            </a:rPr>
            <a:t>If</a:t>
          </a:r>
          <a:r>
            <a:rPr lang="en-GB" sz="1100" baseline="0">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the annual variation in stock is small, it is possible to consider 'Consumed' equal to 'Bought', leaving 'Stock begin' and 'Stock end' blank. Beware however that this method will</a:t>
          </a:r>
          <a:r>
            <a:rPr lang="en-GB" sz="1100" baseline="0">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introduce a mistake in both 'Input' and 'Fugitives' . This error may</a:t>
          </a:r>
          <a:r>
            <a:rPr lang="en-GB" sz="1100" baseline="0">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possibly be several percent and will cause considerable fluctuations from year to year. (When</a:t>
          </a:r>
          <a:r>
            <a:rPr lang="en-GB" sz="1100" baseline="0">
              <a:latin typeface="Source Sans Pro" panose="020B0503030403020204" pitchFamily="34" charset="0"/>
              <a:ea typeface="Source Sans Pro" panose="020B0503030403020204" pitchFamily="34" charset="0"/>
            </a:rPr>
            <a:t> using this method, </a:t>
          </a:r>
          <a:r>
            <a:rPr lang="en-GB" sz="1100">
              <a:latin typeface="Source Sans Pro" panose="020B0503030403020204" pitchFamily="34" charset="0"/>
              <a:ea typeface="Source Sans Pro" panose="020B0503030403020204" pitchFamily="34" charset="0"/>
            </a:rPr>
            <a:t>the results of  two succesive years are not comparable. It</a:t>
          </a:r>
          <a:r>
            <a:rPr lang="en-GB" sz="1100" baseline="0">
              <a:latin typeface="Source Sans Pro" panose="020B0503030403020204" pitchFamily="34" charset="0"/>
              <a:ea typeface="Source Sans Pro" panose="020B0503030403020204" pitchFamily="34" charset="0"/>
            </a:rPr>
            <a:t> cannot be determined if any changes relevant to the fugitive emissions have taken place. </a:t>
          </a:r>
          <a:r>
            <a:rPr lang="en-GB" sz="1100">
              <a:latin typeface="Source Sans Pro" panose="020B0503030403020204" pitchFamily="34" charset="0"/>
              <a:ea typeface="Source Sans Pro" panose="020B0503030403020204" pitchFamily="34" charset="0"/>
            </a:rPr>
            <a:t>This method is therefore not recommended)</a:t>
          </a:r>
        </a:p>
        <a:p>
          <a:endParaRPr lang="en-GB" sz="1100">
            <a:latin typeface="Source Sans Pro" panose="020B0503030403020204" pitchFamily="34" charset="0"/>
            <a:ea typeface="Source Sans Pro" panose="020B0503030403020204" pitchFamily="34" charset="0"/>
          </a:endParaRPr>
        </a:p>
        <a:p>
          <a:pPr algn="ctr"/>
          <a:r>
            <a:rPr lang="en-GB" sz="1100">
              <a:latin typeface="Source Sans Pro" panose="020B0503030403020204" pitchFamily="34" charset="0"/>
              <a:ea typeface="Source Sans Pro" panose="020B0503030403020204" pitchFamily="34" charset="0"/>
            </a:rPr>
            <a:t>***</a:t>
          </a:r>
        </a:p>
        <a:p>
          <a:endParaRPr lang="en-GB" sz="1100">
            <a:latin typeface="Source Sans Pro" panose="020B0503030403020204" pitchFamily="34" charset="0"/>
            <a:ea typeface="Source Sans Pro" panose="020B0503030403020204" pitchFamily="34" charset="0"/>
          </a:endParaRPr>
        </a:p>
        <a:p>
          <a:r>
            <a:rPr lang="en-GB" sz="1100" u="sng">
              <a:latin typeface="Source Sans Pro" panose="020B0503030403020204" pitchFamily="34" charset="0"/>
              <a:ea typeface="Source Sans Pro" panose="020B0503030403020204" pitchFamily="34" charset="0"/>
            </a:rPr>
            <a:t>Fugitive emissions from inks</a:t>
          </a:r>
          <a:r>
            <a:rPr lang="en-GB" sz="1100" u="none">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In accordance with the Industrial Emissions Directive Annex VII the following is assumed: The oils in Heatset inks are not sufficiently volatile at room temperature to be defined as VOC. Heatset inks are therefor considered not to give rise to fugitive emissions. Also the oils left in the printed product do not give rise to a fugitive emissions.</a:t>
          </a:r>
        </a:p>
        <a:p>
          <a:endParaRPr lang="en-GB" sz="1100">
            <a:latin typeface="Georgia" panose="02040502050405020303"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73527</xdr:colOff>
      <xdr:row>0</xdr:row>
      <xdr:rowOff>60156</xdr:rowOff>
    </xdr:from>
    <xdr:to>
      <xdr:col>14</xdr:col>
      <xdr:colOff>476250</xdr:colOff>
      <xdr:row>32</xdr:row>
      <xdr:rowOff>95249</xdr:rowOff>
    </xdr:to>
    <xdr:sp macro="" textlink="">
      <xdr:nvSpPr>
        <xdr:cNvPr id="2" name="Tekstvak 1">
          <a:extLst>
            <a:ext uri="{FF2B5EF4-FFF2-40B4-BE49-F238E27FC236}">
              <a16:creationId xmlns:a16="http://schemas.microsoft.com/office/drawing/2014/main" id="{00000000-0008-0000-0300-000002000000}"/>
            </a:ext>
          </a:extLst>
        </xdr:cNvPr>
        <xdr:cNvSpPr txBox="1"/>
      </xdr:nvSpPr>
      <xdr:spPr>
        <a:xfrm>
          <a:off x="7169652" y="60156"/>
          <a:ext cx="5391442" cy="6559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latin typeface="Source Sans Pro" panose="020B0503030403020204" pitchFamily="34" charset="0"/>
              <a:ea typeface="Source Sans Pro" panose="020B0503030403020204" pitchFamily="34" charset="0"/>
            </a:rPr>
            <a:t>Intergraf clarification</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Solvents in disposed waste are not an emission. The solvent content of waste may be deducted from the fugitive emissions.</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The % VOC in waste will always be an estimate. The accuracy of this estimate should reflect the importance of the % VOC in waste for compliance with the applicable Emission Limit Value. </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There are many different ways to arrive at a reasonable estimate of the VOC content of waste. The following may be considered:</a:t>
          </a:r>
        </a:p>
        <a:p>
          <a:endParaRPr lang="en-GB" sz="1200">
            <a:latin typeface="Source Sans Pro" panose="020B0503030403020204" pitchFamily="34" charset="0"/>
            <a:ea typeface="Source Sans Pro" panose="020B0503030403020204" pitchFamily="34" charset="0"/>
          </a:endParaRPr>
        </a:p>
        <a:p>
          <a:r>
            <a:rPr lang="en-GB" sz="1200" u="sng">
              <a:latin typeface="Source Sans Pro" panose="020B0503030403020204" pitchFamily="34" charset="0"/>
              <a:ea typeface="Source Sans Pro" panose="020B0503030403020204" pitchFamily="34" charset="0"/>
            </a:rPr>
            <a:t>Test</a:t>
          </a:r>
          <a:r>
            <a:rPr lang="en-GB" sz="1200">
              <a:latin typeface="Source Sans Pro" panose="020B0503030403020204" pitchFamily="34" charset="0"/>
              <a:ea typeface="Source Sans Pro" panose="020B0503030403020204" pitchFamily="34" charset="0"/>
            </a:rPr>
            <a:t>: One possibility to arrive at a reasonable estimate of the solvent content in waste is to do a test. Keep different solvent containing waste streams separate. Take a period of at least a month. Start and end with zero stock. Require the waste treatment company to determine the VOC content (% of weight) of each separate waste stream. </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If the</a:t>
          </a:r>
          <a:r>
            <a:rPr lang="en-GB" sz="1200" baseline="0">
              <a:latin typeface="Source Sans Pro" panose="020B0503030403020204" pitchFamily="34" charset="0"/>
              <a:ea typeface="Source Sans Pro" panose="020B0503030403020204" pitchFamily="34" charset="0"/>
            </a:rPr>
            <a:t> </a:t>
          </a:r>
          <a:r>
            <a:rPr lang="en-GB" sz="1200">
              <a:latin typeface="Source Sans Pro" panose="020B0503030403020204" pitchFamily="34" charset="0"/>
              <a:ea typeface="Source Sans Pro" panose="020B0503030403020204" pitchFamily="34" charset="0"/>
            </a:rPr>
            <a:t>fugitive emissions adjusted for solvents in waste are lower then the applicable Emmission Limit Value: end of exercise!</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If however the adjusted fugitives are still too high for compliance, the accuracy of the Solvent Balance can be further improved with the help of Tab 1.b. This Tab addresses the reduction of the fugitive emissions when dryers take in solvent containing air from the press room or the press enclosure.</a:t>
          </a:r>
        </a:p>
        <a:p>
          <a:pPr algn="ctr"/>
          <a:r>
            <a:rPr lang="en-GB" sz="1200" baseline="0">
              <a:latin typeface="Source Sans Pro" panose="020B0503030403020204" pitchFamily="34" charset="0"/>
              <a:ea typeface="Source Sans Pro" panose="020B0503030403020204" pitchFamily="34" charset="0"/>
            </a:rPr>
            <a:t>***</a:t>
          </a:r>
        </a:p>
        <a:p>
          <a:endParaRPr lang="en-GB" sz="1200" baseline="0">
            <a:latin typeface="Source Sans Pro" panose="020B0503030403020204" pitchFamily="34" charset="0"/>
            <a:ea typeface="Source Sans Pro" panose="020B0503030403020204" pitchFamily="34" charset="0"/>
          </a:endParaRPr>
        </a:p>
        <a:p>
          <a:endParaRPr lang="en-GB" sz="1100" baseline="0">
            <a:latin typeface="Georgia" panose="02040502050405020303"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238350</xdr:colOff>
      <xdr:row>1</xdr:row>
      <xdr:rowOff>5201</xdr:rowOff>
    </xdr:from>
    <xdr:to>
      <xdr:col>15</xdr:col>
      <xdr:colOff>283481</xdr:colOff>
      <xdr:row>27</xdr:row>
      <xdr:rowOff>34018</xdr:rowOff>
    </xdr:to>
    <xdr:sp macro="" textlink="">
      <xdr:nvSpPr>
        <xdr:cNvPr id="5" name="Tekstvak 4">
          <a:extLst>
            <a:ext uri="{FF2B5EF4-FFF2-40B4-BE49-F238E27FC236}">
              <a16:creationId xmlns:a16="http://schemas.microsoft.com/office/drawing/2014/main" id="{00000000-0008-0000-0400-000005000000}"/>
            </a:ext>
          </a:extLst>
        </xdr:cNvPr>
        <xdr:cNvSpPr txBox="1"/>
      </xdr:nvSpPr>
      <xdr:spPr>
        <a:xfrm>
          <a:off x="7098618" y="277344"/>
          <a:ext cx="5079774" cy="5777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latin typeface="Source Sans Pro" panose="020B0503030403020204" pitchFamily="34" charset="0"/>
              <a:ea typeface="Source Sans Pro" panose="020B0503030403020204" pitchFamily="34" charset="0"/>
            </a:rPr>
            <a:t>Intergraf clarification</a:t>
          </a:r>
        </a:p>
        <a:p>
          <a:endParaRPr lang="en-GB" sz="1200" b="1" u="sng">
            <a:latin typeface="Source Sans Pro" panose="020B0503030403020204" pitchFamily="34" charset="0"/>
            <a:ea typeface="Source Sans Pro" panose="020B0503030403020204" pitchFamily="34" charset="0"/>
          </a:endParaRPr>
        </a:p>
        <a:p>
          <a:r>
            <a:rPr lang="en-GB" sz="1200" b="0" u="none">
              <a:latin typeface="Source Sans Pro" panose="020B0503030403020204" pitchFamily="34" charset="0"/>
              <a:ea typeface="Source Sans Pro" panose="020B0503030403020204" pitchFamily="34" charset="0"/>
            </a:rPr>
            <a:t>The pressroom air contains</a:t>
          </a:r>
          <a:r>
            <a:rPr lang="en-GB" sz="1200" b="0" u="none" baseline="0">
              <a:latin typeface="Source Sans Pro" panose="020B0503030403020204" pitchFamily="34" charset="0"/>
              <a:ea typeface="Source Sans Pro" panose="020B0503030403020204" pitchFamily="34" charset="0"/>
            </a:rPr>
            <a:t> evaporated cleaning agents and dampening additives. These are mostly removed by the press room ventilation and become 'fugitive emissions'. The dryers however also take air from the press room and thus remove a part of these solvent vapours. Since dryer air is treated in the oxidiser, this part of the vapours does not become a fugitive emission.</a:t>
          </a:r>
        </a:p>
        <a:p>
          <a:endParaRPr lang="en-GB" sz="1200" b="0" u="none" baseline="0">
            <a:latin typeface="Source Sans Pro" panose="020B0503030403020204" pitchFamily="34" charset="0"/>
            <a:ea typeface="Source Sans Pro" panose="020B0503030403020204" pitchFamily="34" charset="0"/>
          </a:endParaRPr>
        </a:p>
        <a:p>
          <a:pPr algn="ctr"/>
          <a:r>
            <a:rPr lang="en-GB" sz="1200" b="0" u="none" baseline="0">
              <a:latin typeface="Source Sans Pro" panose="020B0503030403020204" pitchFamily="34" charset="0"/>
              <a:ea typeface="Source Sans Pro" panose="020B0503030403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If the fugitive emissions adjusted for dryer intake of air are lower then the applicable Emmission Limit Value: end of exercise.</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Source Sans Pro" panose="020B0503030403020204" pitchFamily="34" charset="0"/>
            <a:ea typeface="Source Sans Pro" panose="020B0503030403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If the calculated fugitives as adjusted by both solvents in waste and by dryer intake of air are still too high for compliance, it is possible that BAT is not applied throughout the plant. This may for example be the case where the %IPA in the dampening solution is higher than 3 or 4% and where mostly volatile solvents are used for cleaning. See Part 1 of the Intergraf guidance to BAT in Heatset.</a:t>
          </a:r>
        </a:p>
        <a:p>
          <a:pPr marL="0" marR="0" lvl="0" indent="0" algn="ctr"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Two additional methods for improving the accuracy of the Solvent Mass Balance are described in Part 1 of the Intergraf Guidance to BAT in Heatset in Annex 6 under 'Proportion of VOC in dampening solution emitted fugitively' and 'Proportion of cleaning agents emitted fugitively'. These methods are however complicated and are not part of this template.</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1200" b="0" u="none" baseline="0">
            <a:latin typeface="Source Sans Pro" panose="020B0503030403020204" pitchFamily="34" charset="0"/>
            <a:ea typeface="Source Sans Pro" panose="020B0503030403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200" b="0" u="none" baseline="0">
              <a:latin typeface="Source Sans Pro" panose="020B0503030403020204" pitchFamily="34" charset="0"/>
              <a:ea typeface="Source Sans Pro" panose="020B0503030403020204" pitchFamily="34"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515743</xdr:colOff>
      <xdr:row>0</xdr:row>
      <xdr:rowOff>237892</xdr:rowOff>
    </xdr:from>
    <xdr:to>
      <xdr:col>19</xdr:col>
      <xdr:colOff>278781</xdr:colOff>
      <xdr:row>52</xdr:row>
      <xdr:rowOff>46463</xdr:rowOff>
    </xdr:to>
    <xdr:sp macro="" textlink="">
      <xdr:nvSpPr>
        <xdr:cNvPr id="5" name="Tekstvak 4">
          <a:extLst>
            <a:ext uri="{FF2B5EF4-FFF2-40B4-BE49-F238E27FC236}">
              <a16:creationId xmlns:a16="http://schemas.microsoft.com/office/drawing/2014/main" id="{00000000-0008-0000-0500-000005000000}"/>
            </a:ext>
          </a:extLst>
        </xdr:cNvPr>
        <xdr:cNvSpPr txBox="1"/>
      </xdr:nvSpPr>
      <xdr:spPr>
        <a:xfrm>
          <a:off x="8739767" y="237892"/>
          <a:ext cx="5954288" cy="1142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latin typeface="Source Sans Pro" panose="020B0503030403020204" pitchFamily="34" charset="0"/>
              <a:ea typeface="Source Sans Pro" panose="020B0503030403020204" pitchFamily="34" charset="0"/>
            </a:rPr>
            <a:t>Intergraf</a:t>
          </a:r>
          <a:r>
            <a:rPr lang="en-GB" sz="1400" b="1" baseline="0">
              <a:latin typeface="Source Sans Pro" panose="020B0503030403020204" pitchFamily="34" charset="0"/>
              <a:ea typeface="Source Sans Pro" panose="020B0503030403020204" pitchFamily="34" charset="0"/>
            </a:rPr>
            <a:t> c</a:t>
          </a:r>
          <a:r>
            <a:rPr lang="en-GB" sz="1400" b="1">
              <a:latin typeface="Source Sans Pro" panose="020B0503030403020204" pitchFamily="34" charset="0"/>
              <a:ea typeface="Source Sans Pro" panose="020B0503030403020204" pitchFamily="34" charset="0"/>
            </a:rPr>
            <a:t>larification</a:t>
          </a:r>
        </a:p>
        <a:p>
          <a:endParaRPr lang="en-GB" sz="1200">
            <a:latin typeface="Source Sans Pro" panose="020B0503030403020204" pitchFamily="34" charset="0"/>
            <a:ea typeface="Source Sans Pro" panose="020B0503030403020204" pitchFamily="34" charset="0"/>
          </a:endParaRPr>
        </a:p>
        <a:p>
          <a:r>
            <a:rPr lang="en-GB" sz="1200">
              <a:latin typeface="Source Sans Pro" panose="020B0503030403020204" pitchFamily="34" charset="0"/>
              <a:ea typeface="Source Sans Pro" panose="020B0503030403020204" pitchFamily="34" charset="0"/>
            </a:rPr>
            <a:t>Estimation of the oxidiser emissions is only necessary if a Total Emission Value applies!</a:t>
          </a:r>
          <a:r>
            <a:rPr lang="en-GB" sz="1200" baseline="0">
              <a:latin typeface="Source Sans Pro" panose="020B0503030403020204" pitchFamily="34" charset="0"/>
              <a:ea typeface="Source Sans Pro" panose="020B0503030403020204" pitchFamily="34" charset="0"/>
            </a:rPr>
            <a:t> If not: Leave blank!</a:t>
          </a:r>
        </a:p>
        <a:p>
          <a:endParaRPr lang="en-GB" sz="1200" baseline="0">
            <a:latin typeface="Source Sans Pro" panose="020B0503030403020204" pitchFamily="34" charset="0"/>
            <a:ea typeface="Source Sans Pro" panose="020B0503030403020204" pitchFamily="34" charset="0"/>
          </a:endParaRPr>
        </a:p>
        <a:p>
          <a:pPr algn="ctr"/>
          <a:r>
            <a:rPr lang="en-GB" sz="1200" baseline="0">
              <a:latin typeface="Source Sans Pro" panose="020B0503030403020204" pitchFamily="34" charset="0"/>
              <a:ea typeface="Source Sans Pro" panose="020B0503030403020204" pitchFamily="34" charset="0"/>
            </a:rPr>
            <a:t>***</a:t>
          </a:r>
        </a:p>
        <a:p>
          <a:r>
            <a:rPr lang="en-GB" sz="1200" baseline="0">
              <a:latin typeface="Source Sans Pro" panose="020B0503030403020204" pitchFamily="34" charset="0"/>
              <a:ea typeface="Source Sans Pro" panose="020B0503030403020204" pitchFamily="34" charset="0"/>
            </a:rPr>
            <a:t>The 'Total Emissions' are equal to: Fugitive Emissions + Oxidiser Emissions. In most cases the oxidiser emissions are low if compared to the fugitive emissions.</a:t>
          </a:r>
        </a:p>
        <a:p>
          <a:endParaRPr lang="en-GB" sz="1200" baseline="0">
            <a:latin typeface="Source Sans Pro" panose="020B0503030403020204" pitchFamily="34" charset="0"/>
            <a:ea typeface="Source Sans Pro" panose="020B0503030403020204" pitchFamily="34" charset="0"/>
          </a:endParaRPr>
        </a:p>
        <a:p>
          <a:pPr algn="ctr"/>
          <a:r>
            <a:rPr lang="en-GB" sz="1200" baseline="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The oxidiser emissions can be estimated in many</a:t>
          </a:r>
          <a:r>
            <a:rPr lang="en-GB" sz="1200" baseline="0">
              <a:latin typeface="Source Sans Pro" panose="020B0503030403020204" pitchFamily="34" charset="0"/>
              <a:ea typeface="Source Sans Pro" panose="020B0503030403020204" pitchFamily="34" charset="0"/>
            </a:rPr>
            <a:t> different ways. The operator is free to employ the method he considers best suited. </a:t>
          </a:r>
        </a:p>
        <a:p>
          <a:endParaRPr lang="en-GB" sz="1200" baseline="0">
            <a:latin typeface="Source Sans Pro" panose="020B0503030403020204" pitchFamily="34" charset="0"/>
            <a:ea typeface="Source Sans Pro" panose="020B0503030403020204" pitchFamily="34" charset="0"/>
          </a:endParaRPr>
        </a:p>
        <a:p>
          <a:r>
            <a:rPr lang="en-GB" sz="1200" baseline="0">
              <a:latin typeface="Source Sans Pro" panose="020B0503030403020204" pitchFamily="34" charset="0"/>
              <a:ea typeface="Source Sans Pro" panose="020B0503030403020204" pitchFamily="34" charset="0"/>
            </a:rPr>
            <a:t>Here, t</a:t>
          </a:r>
          <a:r>
            <a:rPr lang="en-GB" sz="1200">
              <a:latin typeface="Source Sans Pro" panose="020B0503030403020204" pitchFamily="34" charset="0"/>
              <a:ea typeface="Source Sans Pro" panose="020B0503030403020204" pitchFamily="34" charset="0"/>
            </a:rPr>
            <a:t>hree different methods</a:t>
          </a:r>
          <a:r>
            <a:rPr lang="en-GB" sz="1200" baseline="0">
              <a:latin typeface="Source Sans Pro" panose="020B0503030403020204" pitchFamily="34" charset="0"/>
              <a:ea typeface="Source Sans Pro" panose="020B0503030403020204" pitchFamily="34" charset="0"/>
            </a:rPr>
            <a:t> are provided:</a:t>
          </a:r>
        </a:p>
        <a:p>
          <a:endParaRPr lang="en-GB" sz="1200" baseline="0">
            <a:latin typeface="Source Sans Pro" panose="020B0503030403020204" pitchFamily="34" charset="0"/>
            <a:ea typeface="Source Sans Pro" panose="020B0503030403020204" pitchFamily="34" charset="0"/>
          </a:endParaRPr>
        </a:p>
        <a:p>
          <a:r>
            <a:rPr lang="en-GB" sz="1200" u="sng" baseline="0">
              <a:latin typeface="Source Sans Pro" panose="020B0503030403020204" pitchFamily="34" charset="0"/>
              <a:ea typeface="Source Sans Pro" panose="020B0503030403020204" pitchFamily="34" charset="0"/>
            </a:rPr>
            <a:t>Method 1 (Worst Case approach based on maximum design exhaust concentration)</a:t>
          </a:r>
          <a:r>
            <a:rPr lang="en-GB" sz="1200" baseline="0">
              <a:latin typeface="Source Sans Pro" panose="020B0503030403020204" pitchFamily="34" charset="0"/>
              <a:ea typeface="Source Sans Pro" panose="020B0503030403020204" pitchFamily="34" charset="0"/>
            </a:rPr>
            <a:t>: Here it is assumed that whenever the press is running, the oxidiser emissions are equal to the Emission Limit Value (ELV). (Which in turn is assumed to be equal to the designed maximum emissions of the oxidiser). For example: 20 mgC/Nm³. The actual emissions will be much lower since the exhaust concentration only reaches the ELV when the ink coverage of the printed products is at its highest.</a:t>
          </a:r>
        </a:p>
        <a:p>
          <a:endParaRPr lang="en-GB" sz="1200" baseline="0">
            <a:latin typeface="Source Sans Pro" panose="020B0503030403020204" pitchFamily="34" charset="0"/>
            <a:ea typeface="Source Sans Pro" panose="020B0503030403020204" pitchFamily="34" charset="0"/>
          </a:endParaRPr>
        </a:p>
        <a:p>
          <a:r>
            <a:rPr lang="en-GB" sz="1200" u="sng" baseline="0">
              <a:latin typeface="Source Sans Pro" panose="020B0503030403020204" pitchFamily="34" charset="0"/>
              <a:ea typeface="Source Sans Pro" panose="020B0503030403020204" pitchFamily="34" charset="0"/>
            </a:rPr>
            <a:t>Method 2 (Conservative approach based on design oxidation efficiency)</a:t>
          </a:r>
          <a:r>
            <a:rPr lang="en-GB" sz="1200" baseline="0">
              <a:latin typeface="Source Sans Pro" panose="020B0503030403020204" pitchFamily="34" charset="0"/>
              <a:ea typeface="Source Sans Pro" panose="020B0503030403020204" pitchFamily="34" charset="0"/>
            </a:rPr>
            <a:t>: Here a conservative destruction efficiency of the oxidiser is estimated and used to calculate the emissions. The destruction efficiency is calculated on the basis of the design inlet and outlet concentrations for the oxidiser. </a:t>
          </a:r>
        </a:p>
        <a:p>
          <a:endParaRPr lang="en-GB" sz="1200" baseline="0">
            <a:latin typeface="Source Sans Pro" panose="020B0503030403020204" pitchFamily="34" charset="0"/>
            <a:ea typeface="Source Sans Pro" panose="020B0503030403020204" pitchFamily="34" charset="0"/>
          </a:endParaRPr>
        </a:p>
        <a:p>
          <a:r>
            <a:rPr lang="en-GB" sz="1200" baseline="0">
              <a:latin typeface="Source Sans Pro" panose="020B0503030403020204" pitchFamily="34" charset="0"/>
              <a:ea typeface="Source Sans Pro" panose="020B0503030403020204" pitchFamily="34" charset="0"/>
            </a:rPr>
            <a:t>If these values are not known, conservative default values are provided. For the default values it is assumed that the oxidiser is designed for the ELV and that the ELV is reached when the VOC concentration at the inlet of the oxidiser is some 2,5 gVOC/m³, approximately 2.000 mgC/Nm³. (Which is generally a low value). Under these assumptions, an ELV of 20 mgC/Nm³ means that 1% of the VOC escapes destruction and will be emitted. If the emission limit value is higher or lower the estimated emissions change proportionally.</a:t>
          </a:r>
          <a:endParaRPr lang="en-GB" sz="1200">
            <a:latin typeface="Source Sans Pro" panose="020B0503030403020204" pitchFamily="34"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r>
            <a:rPr lang="en-GB" sz="1200" u="sng">
              <a:latin typeface="Source Sans Pro" panose="020B0503030403020204" pitchFamily="34" charset="0"/>
              <a:ea typeface="Source Sans Pro" panose="020B0503030403020204" pitchFamily="34" charset="0"/>
            </a:rPr>
            <a:t>Method 3 (Estimation based on average exhaust concentration)</a:t>
          </a:r>
          <a:r>
            <a:rPr lang="en-GB" sz="1200">
              <a:latin typeface="Source Sans Pro" panose="020B0503030403020204" pitchFamily="34" charset="0"/>
              <a:ea typeface="Source Sans Pro" panose="020B0503030403020204" pitchFamily="34" charset="0"/>
            </a:rPr>
            <a:t>:</a:t>
          </a:r>
          <a:r>
            <a:rPr lang="en-GB" sz="1200" baseline="0">
              <a:latin typeface="Source Sans Pro" panose="020B0503030403020204" pitchFamily="34" charset="0"/>
              <a:ea typeface="Source Sans Pro" panose="020B0503030403020204" pitchFamily="34" charset="0"/>
            </a:rPr>
            <a:t> Here the estimation is based upon actually measured values of the oxidiser exhaust concentrations. The </a:t>
          </a:r>
          <a:r>
            <a:rPr lang="en-GB" sz="1200">
              <a:latin typeface="Source Sans Pro" panose="020B0503030403020204" pitchFamily="34" charset="0"/>
              <a:ea typeface="Source Sans Pro" panose="020B0503030403020204" pitchFamily="34" charset="0"/>
            </a:rPr>
            <a:t>measured exhaust value is however not necessarily equal to the average value. The product printed during the measurements may not have been 'average' products. A correction factor may be needed. This factor here is to be conservatively estimated by the operator,</a:t>
          </a:r>
          <a:r>
            <a:rPr lang="en-GB" sz="1200" baseline="0">
              <a:latin typeface="Source Sans Pro" panose="020B0503030403020204" pitchFamily="34" charset="0"/>
              <a:ea typeface="Source Sans Pro" panose="020B0503030403020204" pitchFamily="34" charset="0"/>
            </a:rPr>
            <a:t> based upon the ink coverage during the measurements compared to the average inkcoverage on the press. </a:t>
          </a:r>
          <a:endParaRPr lang="en-GB" sz="1200">
            <a:latin typeface="Source Sans Pro" panose="020B0503030403020204" pitchFamily="34" charset="0"/>
            <a:ea typeface="Source Sans Pro" panose="020B0503030403020204" pitchFamily="34" charset="0"/>
          </a:endParaRPr>
        </a:p>
        <a:p>
          <a:endParaRPr lang="en-GB" sz="1200">
            <a:latin typeface="Source Sans Pro" panose="020B0503030403020204" pitchFamily="34" charset="0"/>
            <a:ea typeface="Source Sans Pro" panose="020B0503030403020204" pitchFamily="34" charset="0"/>
          </a:endParaRPr>
        </a:p>
        <a:p>
          <a:pPr lvl="1"/>
          <a:r>
            <a:rPr lang="en-GB" sz="1200">
              <a:latin typeface="Source Sans Pro" panose="020B0503030403020204" pitchFamily="34" charset="0"/>
              <a:ea typeface="Source Sans Pro" panose="020B0503030403020204" pitchFamily="34" charset="0"/>
            </a:rPr>
            <a:t>Example: </a:t>
          </a:r>
        </a:p>
        <a:p>
          <a:pPr lvl="1"/>
          <a:r>
            <a:rPr lang="en-GB" sz="1200">
              <a:latin typeface="Source Sans Pro" panose="020B0503030403020204" pitchFamily="34" charset="0"/>
              <a:ea typeface="Source Sans Pro" panose="020B0503030403020204" pitchFamily="34" charset="0"/>
            </a:rPr>
            <a:t>- ink coverage during measurements: 75%, </a:t>
          </a:r>
        </a:p>
        <a:p>
          <a:pPr lvl="1"/>
          <a:r>
            <a:rPr lang="en-GB" sz="1200">
              <a:latin typeface="Source Sans Pro" panose="020B0503030403020204" pitchFamily="34" charset="0"/>
              <a:ea typeface="Source Sans Pro" panose="020B0503030403020204" pitchFamily="34" charset="0"/>
            </a:rPr>
            <a:t>- average inkcoverage on the press 125%, </a:t>
          </a:r>
        </a:p>
        <a:p>
          <a:pPr lvl="1"/>
          <a:r>
            <a:rPr lang="en-GB" sz="1200">
              <a:latin typeface="Source Sans Pro" panose="020B0503030403020204" pitchFamily="34" charset="0"/>
              <a:ea typeface="Source Sans Pro" panose="020B0503030403020204" pitchFamily="34" charset="0"/>
            </a:rPr>
            <a:t>- factor 125/75 = 1,7. </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The tables can be used for both stand-alone oxidisers and integrated dryer-oxidisers.</a:t>
          </a:r>
        </a:p>
        <a:p>
          <a:endParaRPr lang="en-GB" sz="1200">
            <a:latin typeface="Source Sans Pro" panose="020B0503030403020204" pitchFamily="34" charset="0"/>
            <a:ea typeface="Source Sans Pro" panose="020B0503030403020204" pitchFamily="34" charset="0"/>
          </a:endParaRPr>
        </a:p>
        <a:p>
          <a:pPr algn="ctr"/>
          <a:r>
            <a:rPr lang="en-GB" sz="1200">
              <a:latin typeface="Source Sans Pro" panose="020B0503030403020204" pitchFamily="34" charset="0"/>
              <a:ea typeface="Source Sans Pro" panose="020B0503030403020204" pitchFamily="34" charset="0"/>
            </a:rPr>
            <a:t>***</a:t>
          </a:r>
        </a:p>
        <a:p>
          <a:r>
            <a:rPr lang="en-GB" sz="1200">
              <a:latin typeface="Source Sans Pro" panose="020B0503030403020204" pitchFamily="34" charset="0"/>
              <a:ea typeface="Source Sans Pro" panose="020B0503030403020204" pitchFamily="34" charset="0"/>
            </a:rPr>
            <a:t>It is assumed that there is no printing without oxidiser. If there are any un-treated emissions because of oxidiser downtime, these emissions may have to be calculated separately. This depends on how such</a:t>
          </a:r>
          <a:r>
            <a:rPr lang="en-GB" sz="1200" baseline="0">
              <a:latin typeface="Source Sans Pro" panose="020B0503030403020204" pitchFamily="34" charset="0"/>
              <a:ea typeface="Source Sans Pro" panose="020B0503030403020204" pitchFamily="34" charset="0"/>
            </a:rPr>
            <a:t> 'other than normal operating conditions' (OTNOC) are addressed in the applicable permit.</a:t>
          </a:r>
        </a:p>
        <a:p>
          <a:endParaRPr lang="en-GB" sz="1200" baseline="0">
            <a:latin typeface="Source Sans Pro" panose="020B0503030403020204" pitchFamily="34" charset="0"/>
            <a:ea typeface="Source Sans Pro" panose="020B0503030403020204" pitchFamily="34" charset="0"/>
          </a:endParaRPr>
        </a:p>
        <a:p>
          <a:pPr algn="ctr"/>
          <a:r>
            <a:rPr lang="en-GB" sz="1200" baseline="0">
              <a:latin typeface="Source Sans Pro" panose="020B0503030403020204" pitchFamily="34" charset="0"/>
              <a:ea typeface="Source Sans Pro" panose="020B0503030403020204" pitchFamily="34" charset="0"/>
            </a:rPr>
            <a:t>***</a:t>
          </a:r>
          <a:endParaRPr lang="en-GB" sz="12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1:N3"/>
  <sheetViews>
    <sheetView tabSelected="1" zoomScale="84" zoomScaleNormal="84" workbookViewId="0"/>
  </sheetViews>
  <sheetFormatPr defaultColWidth="8.85546875" defaultRowHeight="14.25" x14ac:dyDescent="0.2"/>
  <cols>
    <col min="1" max="12" width="8.85546875" style="5"/>
    <col min="13" max="13" width="27" style="5" customWidth="1"/>
    <col min="14" max="14" width="34.7109375" style="5" customWidth="1"/>
    <col min="15" max="16384" width="8.85546875" style="5"/>
  </cols>
  <sheetData>
    <row r="1" spans="13:14" ht="15" thickBot="1" x14ac:dyDescent="0.25"/>
    <row r="2" spans="13:14" ht="18.75" x14ac:dyDescent="0.3">
      <c r="M2" s="164" t="s">
        <v>44</v>
      </c>
      <c r="N2" s="285" t="s">
        <v>63</v>
      </c>
    </row>
    <row r="3" spans="13:14" ht="19.5" thickBot="1" x14ac:dyDescent="0.35">
      <c r="M3" s="165" t="s">
        <v>45</v>
      </c>
      <c r="N3" s="286">
        <v>2021</v>
      </c>
    </row>
  </sheetData>
  <sheetProtection selectLockedCells="1"/>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heetViews>
  <sheetFormatPr defaultColWidth="9.140625" defaultRowHeight="14.25" x14ac:dyDescent="0.2"/>
  <cols>
    <col min="1" max="1" width="4.5703125" style="5" customWidth="1"/>
    <col min="2" max="2" width="40" style="5" customWidth="1"/>
    <col min="3" max="3" width="17.42578125" style="5" customWidth="1"/>
    <col min="4" max="4" width="18.85546875" style="5" customWidth="1"/>
    <col min="5" max="5" width="5.140625" style="5" customWidth="1"/>
    <col min="6" max="6" width="19.85546875" style="5" customWidth="1"/>
    <col min="7" max="7" width="16.7109375" style="5" customWidth="1"/>
    <col min="8" max="8" width="7.5703125" style="5" customWidth="1"/>
    <col min="9" max="9" width="24.5703125" style="5" customWidth="1"/>
    <col min="10" max="16384" width="9.140625" style="5"/>
  </cols>
  <sheetData>
    <row r="1" spans="1:9" ht="15.75" thickBot="1" x14ac:dyDescent="0.3">
      <c r="A1" s="18"/>
      <c r="B1" s="18"/>
      <c r="C1" s="18"/>
      <c r="D1" s="18"/>
      <c r="E1" s="18"/>
      <c r="F1" s="18"/>
      <c r="G1" s="18"/>
      <c r="H1" s="18"/>
      <c r="I1" s="18"/>
    </row>
    <row r="2" spans="1:9" ht="19.5" thickBot="1" x14ac:dyDescent="0.4">
      <c r="A2" s="18"/>
      <c r="B2" s="28" t="s">
        <v>48</v>
      </c>
      <c r="C2" s="167" t="s">
        <v>45</v>
      </c>
      <c r="D2" s="166">
        <f>+Explanation!N3</f>
        <v>2021</v>
      </c>
      <c r="E2" s="18"/>
      <c r="F2" s="18"/>
      <c r="G2" s="18"/>
      <c r="H2" s="18"/>
      <c r="I2" s="18"/>
    </row>
    <row r="3" spans="1:9" ht="15.75" thickBot="1" x14ac:dyDescent="0.3">
      <c r="A3" s="18"/>
      <c r="B3" s="18"/>
      <c r="C3" s="18"/>
      <c r="D3" s="18"/>
      <c r="E3" s="18"/>
      <c r="F3" s="18"/>
      <c r="G3" s="18"/>
      <c r="H3" s="18"/>
      <c r="I3" s="18"/>
    </row>
    <row r="4" spans="1:9" ht="15" x14ac:dyDescent="0.25">
      <c r="A4" s="18"/>
      <c r="B4" s="129" t="s">
        <v>6</v>
      </c>
      <c r="C4" s="130" t="s">
        <v>16</v>
      </c>
      <c r="D4" s="130" t="s">
        <v>51</v>
      </c>
      <c r="E4" s="18"/>
      <c r="F4" s="27" t="s">
        <v>22</v>
      </c>
      <c r="G4" s="22"/>
      <c r="H4" s="18"/>
      <c r="I4" s="18"/>
    </row>
    <row r="5" spans="1:9" ht="15" x14ac:dyDescent="0.25">
      <c r="A5" s="18"/>
      <c r="B5" s="121" t="s">
        <v>5</v>
      </c>
      <c r="C5" s="122">
        <f>+'1. Worst case fugitives'!F13</f>
        <v>2410928</v>
      </c>
      <c r="D5" s="122">
        <f>+'1. Worst case fugitives'!H13</f>
        <v>843824.79999999993</v>
      </c>
      <c r="E5" s="18"/>
      <c r="F5" s="23" t="s">
        <v>23</v>
      </c>
      <c r="G5" s="18"/>
      <c r="H5" s="18"/>
      <c r="I5" s="18"/>
    </row>
    <row r="6" spans="1:9" ht="15" x14ac:dyDescent="0.25">
      <c r="A6" s="18"/>
      <c r="B6" s="121" t="s">
        <v>66</v>
      </c>
      <c r="C6" s="122">
        <f>+'1. Worst case fugitives'!F25</f>
        <v>9755</v>
      </c>
      <c r="D6" s="122">
        <f>+'1. Worst case fugitives'!H25</f>
        <v>814.56449999999995</v>
      </c>
      <c r="E6" s="18"/>
      <c r="F6" s="128" t="s">
        <v>24</v>
      </c>
      <c r="G6" s="18"/>
      <c r="H6" s="18"/>
      <c r="I6" s="18"/>
    </row>
    <row r="7" spans="1:9" ht="15" x14ac:dyDescent="0.25">
      <c r="A7" s="18"/>
      <c r="B7" s="121" t="s">
        <v>13</v>
      </c>
      <c r="C7" s="122">
        <f>+'1. Worst case fugitives'!F39</f>
        <v>94802</v>
      </c>
      <c r="D7" s="122">
        <f>+'1. Worst case fugitives'!H39</f>
        <v>10867.44</v>
      </c>
      <c r="E7" s="18"/>
      <c r="F7" s="18"/>
      <c r="G7" s="18"/>
      <c r="H7" s="18"/>
      <c r="I7" s="18"/>
    </row>
    <row r="8" spans="1:9" ht="15.75" thickBot="1" x14ac:dyDescent="0.3">
      <c r="A8" s="18"/>
      <c r="B8" s="123" t="s">
        <v>4</v>
      </c>
      <c r="C8" s="124">
        <f>+'1. Worst case fugitives'!F53</f>
        <v>14389.77</v>
      </c>
      <c r="D8" s="124">
        <f>+'1. Worst case fugitives'!H53</f>
        <v>11869.272800000001</v>
      </c>
      <c r="E8" s="18"/>
      <c r="F8" s="18"/>
      <c r="G8" s="18"/>
      <c r="H8" s="18"/>
      <c r="I8" s="18"/>
    </row>
    <row r="9" spans="1:9" ht="15.75" thickBot="1" x14ac:dyDescent="0.3">
      <c r="A9" s="18"/>
      <c r="B9" s="125" t="s">
        <v>8</v>
      </c>
      <c r="C9" s="126"/>
      <c r="D9" s="127">
        <f>SUM(D5:D8)</f>
        <v>867376.07729999989</v>
      </c>
      <c r="E9" s="18"/>
      <c r="F9" s="18"/>
      <c r="G9" s="18"/>
      <c r="H9" s="18"/>
      <c r="I9" s="18"/>
    </row>
    <row r="10" spans="1:9" ht="15.75" thickBot="1" x14ac:dyDescent="0.3">
      <c r="A10" s="18"/>
      <c r="B10" s="20"/>
      <c r="C10" s="19"/>
      <c r="D10" s="19"/>
      <c r="E10" s="18"/>
      <c r="F10" s="18"/>
      <c r="G10" s="18"/>
      <c r="H10" s="18"/>
      <c r="I10" s="18"/>
    </row>
    <row r="11" spans="1:9" ht="15.75" thickBot="1" x14ac:dyDescent="0.3">
      <c r="A11" s="18"/>
      <c r="B11" s="131" t="s">
        <v>49</v>
      </c>
      <c r="C11" s="132" t="s">
        <v>50</v>
      </c>
      <c r="D11" s="133" t="s">
        <v>59</v>
      </c>
      <c r="E11" s="18"/>
      <c r="F11" s="29" t="s">
        <v>60</v>
      </c>
      <c r="G11" s="18"/>
      <c r="H11" s="18"/>
      <c r="I11" s="18"/>
    </row>
    <row r="12" spans="1:9" ht="15" x14ac:dyDescent="0.25">
      <c r="A12" s="18"/>
      <c r="B12" s="134" t="s">
        <v>46</v>
      </c>
      <c r="C12" s="135">
        <f>+'1. Worst case fugitives'!J77</f>
        <v>20875.107479999999</v>
      </c>
      <c r="D12" s="136">
        <f>+C12/D$9</f>
        <v>2.4066962447224508E-2</v>
      </c>
      <c r="E12" s="18"/>
      <c r="F12" s="147" t="s">
        <v>56</v>
      </c>
      <c r="G12" s="148" t="s">
        <v>59</v>
      </c>
      <c r="H12" s="149">
        <v>0.3</v>
      </c>
      <c r="I12" s="150" t="str">
        <f>IF(H12&gt;D$15,"Compliant","Not compliant")</f>
        <v>Compliant</v>
      </c>
    </row>
    <row r="13" spans="1:9" ht="15" x14ac:dyDescent="0.25">
      <c r="A13" s="18"/>
      <c r="B13" s="121" t="s">
        <v>47</v>
      </c>
      <c r="C13" s="137">
        <f>+'1a. Waste'!H11</f>
        <v>12416.05</v>
      </c>
      <c r="D13" s="138">
        <f t="shared" ref="D13:D15" si="0">+C13/D$9</f>
        <v>1.4314494398610964E-2</v>
      </c>
      <c r="E13" s="18"/>
      <c r="F13" s="151" t="s">
        <v>57</v>
      </c>
      <c r="G13" s="152" t="s">
        <v>59</v>
      </c>
      <c r="H13" s="153">
        <v>0.1</v>
      </c>
      <c r="I13" s="154" t="str">
        <f>IF(H13&gt;D$15,"Compliant","Not compliant")</f>
        <v>Compliant</v>
      </c>
    </row>
    <row r="14" spans="1:9" ht="15.75" thickBot="1" x14ac:dyDescent="0.3">
      <c r="A14" s="18"/>
      <c r="B14" s="123" t="s">
        <v>40</v>
      </c>
      <c r="C14" s="139">
        <f>+'1b. Airflow'!H14</f>
        <v>3726.7639399999998</v>
      </c>
      <c r="D14" s="140">
        <f t="shared" si="0"/>
        <v>4.2965952572738778E-3</v>
      </c>
      <c r="E14" s="18"/>
      <c r="F14" s="155" t="s">
        <v>61</v>
      </c>
      <c r="G14" s="156" t="s">
        <v>59</v>
      </c>
      <c r="H14" s="157">
        <v>0.08</v>
      </c>
      <c r="I14" s="154" t="str">
        <f>IF(H14&gt;D$15,"Compliant","Not compliant")</f>
        <v>Compliant</v>
      </c>
    </row>
    <row r="15" spans="1:9" ht="15.75" thickBot="1" x14ac:dyDescent="0.3">
      <c r="A15" s="18"/>
      <c r="B15" s="125" t="s">
        <v>54</v>
      </c>
      <c r="C15" s="141">
        <f>+C12-C13-C14</f>
        <v>4732.2935399999997</v>
      </c>
      <c r="D15" s="142">
        <f t="shared" si="0"/>
        <v>5.4558727913396653E-3</v>
      </c>
      <c r="E15" s="18"/>
      <c r="F15" s="24" t="s">
        <v>58</v>
      </c>
      <c r="G15" s="25" t="s">
        <v>59</v>
      </c>
      <c r="H15" s="26"/>
      <c r="I15" s="158" t="str">
        <f>IF(H15&gt;D$15,"Compliant","Not compliant")</f>
        <v>Not compliant</v>
      </c>
    </row>
    <row r="16" spans="1:9" ht="15.75" thickBot="1" x14ac:dyDescent="0.3">
      <c r="A16" s="18"/>
      <c r="B16" s="20"/>
      <c r="C16" s="20"/>
      <c r="D16" s="21"/>
      <c r="E16" s="18"/>
      <c r="F16" s="18"/>
      <c r="G16" s="18"/>
      <c r="H16" s="18"/>
      <c r="I16" s="18"/>
    </row>
    <row r="17" spans="1:9" ht="15.75" thickBot="1" x14ac:dyDescent="0.3">
      <c r="A17" s="18"/>
      <c r="B17" s="131" t="s">
        <v>52</v>
      </c>
      <c r="C17" s="132" t="s">
        <v>50</v>
      </c>
      <c r="D17" s="143" t="s">
        <v>64</v>
      </c>
      <c r="E17" s="18"/>
      <c r="F17" s="30" t="s">
        <v>62</v>
      </c>
      <c r="G17" s="18"/>
      <c r="H17" s="18"/>
      <c r="I17" s="18"/>
    </row>
    <row r="18" spans="1:9" ht="15" x14ac:dyDescent="0.25">
      <c r="A18" s="18"/>
      <c r="B18" s="134" t="s">
        <v>54</v>
      </c>
      <c r="C18" s="135">
        <f>+C15</f>
        <v>4732.2935399999997</v>
      </c>
      <c r="D18" s="144"/>
      <c r="E18" s="18"/>
      <c r="F18" s="147" t="s">
        <v>57</v>
      </c>
      <c r="G18" s="148" t="s">
        <v>64</v>
      </c>
      <c r="H18" s="149">
        <v>0.04</v>
      </c>
      <c r="I18" s="159" t="str">
        <f>IF(H18&gt;D$20,"Compliant","Not compliant")</f>
        <v>Compliant</v>
      </c>
    </row>
    <row r="19" spans="1:9" ht="15.75" thickBot="1" x14ac:dyDescent="0.3">
      <c r="A19" s="18"/>
      <c r="B19" s="123" t="s">
        <v>53</v>
      </c>
      <c r="C19" s="139">
        <f>+'2. Oxidiser emissions'!J40</f>
        <v>0</v>
      </c>
      <c r="D19" s="145"/>
      <c r="E19" s="18"/>
      <c r="F19" s="160" t="s">
        <v>61</v>
      </c>
      <c r="G19" s="161" t="s">
        <v>64</v>
      </c>
      <c r="H19" s="162">
        <v>0.03</v>
      </c>
      <c r="I19" s="163" t="str">
        <f>IF(H19&gt;D$20,"Compliant","Not compliant")</f>
        <v>Compliant</v>
      </c>
    </row>
    <row r="20" spans="1:9" ht="15.75" thickBot="1" x14ac:dyDescent="0.3">
      <c r="A20" s="18"/>
      <c r="B20" s="146" t="s">
        <v>55</v>
      </c>
      <c r="C20" s="141">
        <f>+C18+C19</f>
        <v>4732.2935399999997</v>
      </c>
      <c r="D20" s="142">
        <f>+C20/C5</f>
        <v>1.96285145802778E-3</v>
      </c>
      <c r="E20" s="18"/>
      <c r="F20" s="24" t="s">
        <v>58</v>
      </c>
      <c r="G20" s="25" t="s">
        <v>64</v>
      </c>
      <c r="H20" s="26"/>
      <c r="I20" s="163" t="str">
        <f>IF(H20&gt;D$20,"Compliant","Not compliant")</f>
        <v>Not compliant</v>
      </c>
    </row>
    <row r="21" spans="1:9" ht="15" x14ac:dyDescent="0.25">
      <c r="A21" s="18"/>
      <c r="B21" s="18"/>
      <c r="C21" s="18"/>
      <c r="D21" s="18"/>
      <c r="E21" s="18"/>
      <c r="F21" s="18"/>
      <c r="G21" s="18"/>
      <c r="H21" s="18"/>
      <c r="I21" s="18"/>
    </row>
  </sheetData>
  <sheetProtection selectLockedCells="1"/>
  <protectedRanges>
    <protectedRange sqref="F15:H15 F20:H20" name="Bereik1"/>
  </protectedRange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zoomScale="86" zoomScaleNormal="86" workbookViewId="0"/>
  </sheetViews>
  <sheetFormatPr defaultColWidth="9.140625" defaultRowHeight="12.75" x14ac:dyDescent="0.2"/>
  <cols>
    <col min="1" max="1" width="3.85546875" style="1" customWidth="1"/>
    <col min="2" max="2" width="16.140625" style="1" customWidth="1"/>
    <col min="3" max="3" width="11.140625" style="1" customWidth="1"/>
    <col min="4" max="4" width="10.5703125" style="1" customWidth="1"/>
    <col min="5" max="5" width="12.140625" style="1" customWidth="1"/>
    <col min="6" max="6" width="12.42578125" style="1" customWidth="1"/>
    <col min="7" max="7" width="6.42578125" style="1" customWidth="1"/>
    <col min="8" max="8" width="10.5703125" style="1" customWidth="1"/>
    <col min="9" max="9" width="14.85546875" style="1" customWidth="1"/>
    <col min="10" max="10" width="14.140625" style="1" customWidth="1"/>
    <col min="11" max="16384" width="9.140625" style="1"/>
  </cols>
  <sheetData>
    <row r="1" spans="1:11" ht="21.75" x14ac:dyDescent="0.4">
      <c r="A1" s="31"/>
      <c r="B1" s="44" t="s">
        <v>35</v>
      </c>
      <c r="C1" s="31"/>
      <c r="D1" s="31"/>
      <c r="E1" s="31"/>
      <c r="F1" s="31"/>
      <c r="G1" s="31"/>
      <c r="H1" s="31"/>
      <c r="I1" s="31"/>
      <c r="J1" s="31"/>
    </row>
    <row r="2" spans="1:11" ht="13.5" x14ac:dyDescent="0.25">
      <c r="A2" s="31"/>
      <c r="B2" s="31"/>
      <c r="C2" s="31"/>
      <c r="D2" s="31"/>
      <c r="E2" s="31"/>
      <c r="F2" s="31"/>
      <c r="G2" s="31"/>
      <c r="H2" s="31"/>
      <c r="I2" s="31"/>
      <c r="J2" s="31"/>
    </row>
    <row r="3" spans="1:11" ht="16.5" thickBot="1" x14ac:dyDescent="0.3">
      <c r="A3" s="45"/>
      <c r="B3" s="32" t="s">
        <v>9</v>
      </c>
      <c r="C3" s="32"/>
      <c r="D3" s="32"/>
      <c r="E3" s="32"/>
      <c r="F3" s="45"/>
      <c r="G3" s="45"/>
      <c r="H3" s="45"/>
      <c r="I3" s="45"/>
      <c r="J3" s="45"/>
    </row>
    <row r="4" spans="1:11" ht="48" thickBot="1" x14ac:dyDescent="0.3">
      <c r="A4" s="46" t="s">
        <v>14</v>
      </c>
      <c r="B4" s="69" t="s">
        <v>0</v>
      </c>
      <c r="C4" s="69" t="s">
        <v>25</v>
      </c>
      <c r="D4" s="69" t="s">
        <v>26</v>
      </c>
      <c r="E4" s="69" t="s">
        <v>27</v>
      </c>
      <c r="F4" s="82" t="s">
        <v>16</v>
      </c>
      <c r="G4" s="65" t="s">
        <v>1</v>
      </c>
      <c r="H4" s="87" t="s">
        <v>10</v>
      </c>
      <c r="I4" s="45"/>
      <c r="J4" s="45"/>
      <c r="K4" s="2"/>
    </row>
    <row r="5" spans="1:11" ht="15.75" x14ac:dyDescent="0.25">
      <c r="A5" s="47">
        <v>1</v>
      </c>
      <c r="B5" s="70" t="s">
        <v>94</v>
      </c>
      <c r="C5" s="71">
        <v>95414</v>
      </c>
      <c r="D5" s="71">
        <v>33218</v>
      </c>
      <c r="E5" s="71">
        <v>2348732</v>
      </c>
      <c r="F5" s="83">
        <f>+C5-D5+E5</f>
        <v>2410928</v>
      </c>
      <c r="G5" s="77">
        <v>0.35</v>
      </c>
      <c r="H5" s="88">
        <f t="shared" ref="H5:H12" si="0">+G5*F5</f>
        <v>843824.79999999993</v>
      </c>
      <c r="I5" s="45"/>
      <c r="J5" s="80" t="s">
        <v>22</v>
      </c>
      <c r="K5" s="2"/>
    </row>
    <row r="6" spans="1:11" ht="15.75" x14ac:dyDescent="0.25">
      <c r="A6" s="48">
        <v>2</v>
      </c>
      <c r="B6" s="72"/>
      <c r="C6" s="73"/>
      <c r="D6" s="73"/>
      <c r="E6" s="73"/>
      <c r="F6" s="84">
        <f t="shared" ref="F6:F12" si="1">+C6-D6+E6</f>
        <v>0</v>
      </c>
      <c r="G6" s="78">
        <v>0.35</v>
      </c>
      <c r="H6" s="89">
        <f t="shared" si="0"/>
        <v>0</v>
      </c>
      <c r="I6" s="45"/>
      <c r="J6" s="49" t="s">
        <v>23</v>
      </c>
      <c r="K6" s="2"/>
    </row>
    <row r="7" spans="1:11" ht="15.75" x14ac:dyDescent="0.25">
      <c r="A7" s="48">
        <v>3</v>
      </c>
      <c r="B7" s="72"/>
      <c r="C7" s="73"/>
      <c r="D7" s="73"/>
      <c r="E7" s="73"/>
      <c r="F7" s="84">
        <f t="shared" si="1"/>
        <v>0</v>
      </c>
      <c r="G7" s="78">
        <v>0.35</v>
      </c>
      <c r="H7" s="89">
        <f t="shared" si="0"/>
        <v>0</v>
      </c>
      <c r="I7" s="45"/>
      <c r="J7" s="81" t="s">
        <v>24</v>
      </c>
      <c r="K7" s="2"/>
    </row>
    <row r="8" spans="1:11" ht="15.75" x14ac:dyDescent="0.25">
      <c r="A8" s="48">
        <v>4</v>
      </c>
      <c r="B8" s="72"/>
      <c r="C8" s="73"/>
      <c r="D8" s="73"/>
      <c r="E8" s="73"/>
      <c r="F8" s="84">
        <f t="shared" si="1"/>
        <v>0</v>
      </c>
      <c r="G8" s="78">
        <v>0.35</v>
      </c>
      <c r="H8" s="89">
        <f t="shared" si="0"/>
        <v>0</v>
      </c>
      <c r="I8" s="45"/>
      <c r="J8" s="45"/>
      <c r="K8" s="2"/>
    </row>
    <row r="9" spans="1:11" ht="15.75" x14ac:dyDescent="0.25">
      <c r="A9" s="48">
        <v>5</v>
      </c>
      <c r="B9" s="72"/>
      <c r="C9" s="73"/>
      <c r="D9" s="73"/>
      <c r="E9" s="73"/>
      <c r="F9" s="84">
        <f t="shared" si="1"/>
        <v>0</v>
      </c>
      <c r="G9" s="78">
        <v>0.35</v>
      </c>
      <c r="H9" s="89">
        <f t="shared" si="0"/>
        <v>0</v>
      </c>
      <c r="I9" s="45"/>
      <c r="J9" s="45"/>
      <c r="K9" s="2"/>
    </row>
    <row r="10" spans="1:11" ht="15.75" x14ac:dyDescent="0.25">
      <c r="A10" s="48">
        <v>6</v>
      </c>
      <c r="B10" s="72"/>
      <c r="C10" s="73"/>
      <c r="D10" s="73"/>
      <c r="E10" s="73"/>
      <c r="F10" s="84">
        <f t="shared" si="1"/>
        <v>0</v>
      </c>
      <c r="G10" s="78">
        <v>0.35</v>
      </c>
      <c r="H10" s="89">
        <f t="shared" si="0"/>
        <v>0</v>
      </c>
      <c r="I10" s="45"/>
      <c r="J10" s="45"/>
      <c r="K10" s="2"/>
    </row>
    <row r="11" spans="1:11" ht="15.75" x14ac:dyDescent="0.25">
      <c r="A11" s="48">
        <v>7</v>
      </c>
      <c r="B11" s="72"/>
      <c r="C11" s="73"/>
      <c r="D11" s="73"/>
      <c r="E11" s="73"/>
      <c r="F11" s="84">
        <f t="shared" si="1"/>
        <v>0</v>
      </c>
      <c r="G11" s="78">
        <v>0.35</v>
      </c>
      <c r="H11" s="89">
        <f t="shared" si="0"/>
        <v>0</v>
      </c>
      <c r="I11" s="45"/>
      <c r="J11" s="50"/>
      <c r="K11" s="2"/>
    </row>
    <row r="12" spans="1:11" ht="16.5" thickBot="1" x14ac:dyDescent="0.3">
      <c r="A12" s="51">
        <v>8</v>
      </c>
      <c r="B12" s="74"/>
      <c r="C12" s="75"/>
      <c r="D12" s="75"/>
      <c r="E12" s="75"/>
      <c r="F12" s="85">
        <f t="shared" si="1"/>
        <v>0</v>
      </c>
      <c r="G12" s="79">
        <v>0.35</v>
      </c>
      <c r="H12" s="90">
        <f t="shared" si="0"/>
        <v>0</v>
      </c>
      <c r="I12" s="45"/>
      <c r="J12" s="45"/>
      <c r="K12" s="2"/>
    </row>
    <row r="13" spans="1:11" ht="16.5" thickBot="1" x14ac:dyDescent="0.3">
      <c r="A13" s="52"/>
      <c r="B13" s="53" t="s">
        <v>3</v>
      </c>
      <c r="C13" s="54"/>
      <c r="D13" s="54"/>
      <c r="E13" s="54"/>
      <c r="F13" s="86">
        <f>SUM(F5:F12)</f>
        <v>2410928</v>
      </c>
      <c r="G13" s="55"/>
      <c r="H13" s="91">
        <f>SUM(H5:H12)</f>
        <v>843824.79999999993</v>
      </c>
      <c r="I13" s="45"/>
      <c r="J13" s="45"/>
      <c r="K13" s="2"/>
    </row>
    <row r="14" spans="1:11" ht="15.75" x14ac:dyDescent="0.25">
      <c r="A14" s="56"/>
      <c r="B14" s="57"/>
      <c r="C14" s="58"/>
      <c r="D14" s="58"/>
      <c r="E14" s="58"/>
      <c r="F14" s="59"/>
      <c r="G14" s="60"/>
      <c r="H14" s="59"/>
      <c r="I14" s="45"/>
      <c r="J14" s="45"/>
      <c r="K14" s="2"/>
    </row>
    <row r="15" spans="1:11" ht="16.5" thickBot="1" x14ac:dyDescent="0.3">
      <c r="A15" s="56"/>
      <c r="B15" s="57" t="s">
        <v>66</v>
      </c>
      <c r="C15" s="58"/>
      <c r="D15" s="58"/>
      <c r="E15" s="58"/>
      <c r="F15" s="59"/>
      <c r="G15" s="60"/>
      <c r="H15" s="59"/>
      <c r="I15" s="45"/>
      <c r="J15" s="45"/>
      <c r="K15" s="2"/>
    </row>
    <row r="16" spans="1:11" ht="48" thickBot="1" x14ac:dyDescent="0.25">
      <c r="A16" s="46" t="s">
        <v>14</v>
      </c>
      <c r="B16" s="69" t="s">
        <v>0</v>
      </c>
      <c r="C16" s="69" t="s">
        <v>25</v>
      </c>
      <c r="D16" s="69" t="s">
        <v>26</v>
      </c>
      <c r="E16" s="69" t="s">
        <v>27</v>
      </c>
      <c r="F16" s="82" t="s">
        <v>16</v>
      </c>
      <c r="G16" s="65" t="s">
        <v>1</v>
      </c>
      <c r="H16" s="92" t="s">
        <v>10</v>
      </c>
      <c r="I16" s="65" t="s">
        <v>11</v>
      </c>
      <c r="J16" s="87" t="s">
        <v>28</v>
      </c>
      <c r="K16" s="2"/>
    </row>
    <row r="17" spans="1:11" ht="15.75" x14ac:dyDescent="0.25">
      <c r="A17" s="47">
        <v>1</v>
      </c>
      <c r="B17" s="70" t="s">
        <v>95</v>
      </c>
      <c r="C17" s="71">
        <v>2808</v>
      </c>
      <c r="D17" s="71">
        <v>1461</v>
      </c>
      <c r="E17" s="71">
        <v>4273</v>
      </c>
      <c r="F17" s="83">
        <f t="shared" ref="F17:F24" si="2">+C17-D17+E17</f>
        <v>5620</v>
      </c>
      <c r="G17" s="66">
        <v>6.8199999999999997E-2</v>
      </c>
      <c r="H17" s="83">
        <f t="shared" ref="H17:H24" si="3">+G17*F17</f>
        <v>383.28399999999999</v>
      </c>
      <c r="I17" s="66">
        <v>0</v>
      </c>
      <c r="J17" s="88">
        <f>+I17*H17</f>
        <v>0</v>
      </c>
      <c r="K17" s="2"/>
    </row>
    <row r="18" spans="1:11" ht="15.75" x14ac:dyDescent="0.25">
      <c r="A18" s="48">
        <v>2</v>
      </c>
      <c r="B18" s="72" t="s">
        <v>96</v>
      </c>
      <c r="C18" s="73">
        <v>2162</v>
      </c>
      <c r="D18" s="73">
        <v>590</v>
      </c>
      <c r="E18" s="73">
        <v>2563</v>
      </c>
      <c r="F18" s="84">
        <f t="shared" si="2"/>
        <v>4135</v>
      </c>
      <c r="G18" s="67">
        <v>0.1043</v>
      </c>
      <c r="H18" s="84">
        <f t="shared" si="3"/>
        <v>431.28050000000002</v>
      </c>
      <c r="I18" s="67">
        <v>0</v>
      </c>
      <c r="J18" s="89">
        <f t="shared" ref="J18:J24" si="4">+I18*H18</f>
        <v>0</v>
      </c>
      <c r="K18" s="2"/>
    </row>
    <row r="19" spans="1:11" ht="15.75" x14ac:dyDescent="0.25">
      <c r="A19" s="48">
        <v>3</v>
      </c>
      <c r="B19" s="72"/>
      <c r="C19" s="73"/>
      <c r="D19" s="73"/>
      <c r="E19" s="73"/>
      <c r="F19" s="84">
        <f t="shared" si="2"/>
        <v>0</v>
      </c>
      <c r="G19" s="67"/>
      <c r="H19" s="84">
        <f t="shared" si="3"/>
        <v>0</v>
      </c>
      <c r="I19" s="67"/>
      <c r="J19" s="89">
        <f t="shared" si="4"/>
        <v>0</v>
      </c>
      <c r="K19" s="2"/>
    </row>
    <row r="20" spans="1:11" ht="15.75" x14ac:dyDescent="0.25">
      <c r="A20" s="48">
        <v>4</v>
      </c>
      <c r="B20" s="72"/>
      <c r="C20" s="73"/>
      <c r="D20" s="73"/>
      <c r="E20" s="73"/>
      <c r="F20" s="84">
        <f t="shared" si="2"/>
        <v>0</v>
      </c>
      <c r="G20" s="67"/>
      <c r="H20" s="84">
        <f t="shared" si="3"/>
        <v>0</v>
      </c>
      <c r="I20" s="67"/>
      <c r="J20" s="89">
        <f t="shared" si="4"/>
        <v>0</v>
      </c>
      <c r="K20" s="2"/>
    </row>
    <row r="21" spans="1:11" ht="15.75" x14ac:dyDescent="0.25">
      <c r="A21" s="48">
        <v>5</v>
      </c>
      <c r="B21" s="72"/>
      <c r="C21" s="73"/>
      <c r="D21" s="73"/>
      <c r="E21" s="73"/>
      <c r="F21" s="84">
        <f t="shared" si="2"/>
        <v>0</v>
      </c>
      <c r="G21" s="67"/>
      <c r="H21" s="84">
        <f t="shared" si="3"/>
        <v>0</v>
      </c>
      <c r="I21" s="67"/>
      <c r="J21" s="89">
        <f t="shared" si="4"/>
        <v>0</v>
      </c>
      <c r="K21" s="2"/>
    </row>
    <row r="22" spans="1:11" ht="15.75" x14ac:dyDescent="0.25">
      <c r="A22" s="48">
        <v>6</v>
      </c>
      <c r="B22" s="72"/>
      <c r="C22" s="73"/>
      <c r="D22" s="73"/>
      <c r="E22" s="73"/>
      <c r="F22" s="84">
        <f t="shared" si="2"/>
        <v>0</v>
      </c>
      <c r="G22" s="67"/>
      <c r="H22" s="84">
        <f t="shared" si="3"/>
        <v>0</v>
      </c>
      <c r="I22" s="67"/>
      <c r="J22" s="89">
        <f t="shared" si="4"/>
        <v>0</v>
      </c>
      <c r="K22" s="2"/>
    </row>
    <row r="23" spans="1:11" ht="15.75" x14ac:dyDescent="0.25">
      <c r="A23" s="48">
        <v>7</v>
      </c>
      <c r="B23" s="72"/>
      <c r="C23" s="73"/>
      <c r="D23" s="73"/>
      <c r="E23" s="73"/>
      <c r="F23" s="84">
        <f t="shared" si="2"/>
        <v>0</v>
      </c>
      <c r="G23" s="67"/>
      <c r="H23" s="84">
        <f t="shared" si="3"/>
        <v>0</v>
      </c>
      <c r="I23" s="67"/>
      <c r="J23" s="89">
        <f t="shared" si="4"/>
        <v>0</v>
      </c>
      <c r="K23" s="2"/>
    </row>
    <row r="24" spans="1:11" ht="16.5" thickBot="1" x14ac:dyDescent="0.3">
      <c r="A24" s="51">
        <v>8</v>
      </c>
      <c r="B24" s="74"/>
      <c r="C24" s="75"/>
      <c r="D24" s="75"/>
      <c r="E24" s="75"/>
      <c r="F24" s="85">
        <f t="shared" si="2"/>
        <v>0</v>
      </c>
      <c r="G24" s="68"/>
      <c r="H24" s="85">
        <f t="shared" si="3"/>
        <v>0</v>
      </c>
      <c r="I24" s="68"/>
      <c r="J24" s="90">
        <f t="shared" si="4"/>
        <v>0</v>
      </c>
      <c r="K24" s="2"/>
    </row>
    <row r="25" spans="1:11" ht="16.5" thickBot="1" x14ac:dyDescent="0.3">
      <c r="A25" s="52"/>
      <c r="B25" s="61" t="s">
        <v>65</v>
      </c>
      <c r="C25" s="62"/>
      <c r="D25" s="62"/>
      <c r="E25" s="62"/>
      <c r="F25" s="86">
        <f>SUM(F17:F24)</f>
        <v>9755</v>
      </c>
      <c r="G25" s="55"/>
      <c r="H25" s="86">
        <f>SUM(H17:H24)</f>
        <v>814.56449999999995</v>
      </c>
      <c r="I25" s="76"/>
      <c r="J25" s="91">
        <f>SUM(J17:J24)</f>
        <v>0</v>
      </c>
      <c r="K25" s="2"/>
    </row>
    <row r="26" spans="1:11" ht="15.75" x14ac:dyDescent="0.25">
      <c r="A26" s="45"/>
      <c r="B26" s="45"/>
      <c r="C26" s="45"/>
      <c r="D26" s="45"/>
      <c r="E26" s="45"/>
      <c r="F26" s="63"/>
      <c r="G26" s="45"/>
      <c r="H26" s="63"/>
      <c r="I26" s="45"/>
      <c r="J26" s="63"/>
      <c r="K26" s="2"/>
    </row>
    <row r="27" spans="1:11" ht="16.5" thickBot="1" x14ac:dyDescent="0.3">
      <c r="A27" s="45"/>
      <c r="B27" s="32" t="s">
        <v>12</v>
      </c>
      <c r="C27" s="45"/>
      <c r="D27" s="45"/>
      <c r="E27" s="45"/>
      <c r="F27" s="63"/>
      <c r="G27" s="45"/>
      <c r="H27" s="63"/>
      <c r="I27" s="45"/>
      <c r="J27" s="63"/>
      <c r="K27" s="2"/>
    </row>
    <row r="28" spans="1:11" ht="48" thickBot="1" x14ac:dyDescent="0.25">
      <c r="A28" s="46" t="s">
        <v>14</v>
      </c>
      <c r="B28" s="69" t="s">
        <v>0</v>
      </c>
      <c r="C28" s="69" t="s">
        <v>25</v>
      </c>
      <c r="D28" s="69" t="s">
        <v>26</v>
      </c>
      <c r="E28" s="69" t="s">
        <v>27</v>
      </c>
      <c r="F28" s="92" t="s">
        <v>16</v>
      </c>
      <c r="G28" s="65" t="s">
        <v>1</v>
      </c>
      <c r="H28" s="92" t="s">
        <v>10</v>
      </c>
      <c r="I28" s="116" t="s">
        <v>11</v>
      </c>
      <c r="J28" s="87" t="s">
        <v>28</v>
      </c>
      <c r="K28" s="2"/>
    </row>
    <row r="29" spans="1:11" ht="15.75" x14ac:dyDescent="0.25">
      <c r="A29" s="47">
        <v>1</v>
      </c>
      <c r="B29" s="70" t="s">
        <v>97</v>
      </c>
      <c r="C29" s="71">
        <v>474</v>
      </c>
      <c r="D29" s="71">
        <v>0</v>
      </c>
      <c r="E29" s="71">
        <v>2528</v>
      </c>
      <c r="F29" s="83">
        <f t="shared" ref="F29:F38" si="5">+C29-D29+E29</f>
        <v>3002</v>
      </c>
      <c r="G29" s="66">
        <v>1</v>
      </c>
      <c r="H29" s="83">
        <f t="shared" ref="H29:H38" si="6">+G29*F29</f>
        <v>3002</v>
      </c>
      <c r="I29" s="117">
        <v>0.9</v>
      </c>
      <c r="J29" s="88">
        <f>+I29*H29</f>
        <v>2701.8</v>
      </c>
      <c r="K29" s="2"/>
    </row>
    <row r="30" spans="1:11" ht="15.75" x14ac:dyDescent="0.25">
      <c r="A30" s="48">
        <v>2</v>
      </c>
      <c r="B30" s="72" t="s">
        <v>98</v>
      </c>
      <c r="C30" s="73">
        <v>3000</v>
      </c>
      <c r="D30" s="73">
        <v>1000</v>
      </c>
      <c r="E30" s="73">
        <v>2000</v>
      </c>
      <c r="F30" s="84">
        <f t="shared" si="5"/>
        <v>4000</v>
      </c>
      <c r="G30" s="67">
        <v>7.1999999999999995E-2</v>
      </c>
      <c r="H30" s="84">
        <f t="shared" si="6"/>
        <v>288</v>
      </c>
      <c r="I30" s="118">
        <v>0.9</v>
      </c>
      <c r="J30" s="89">
        <f t="shared" ref="J30:J38" si="7">+I30*H30</f>
        <v>259.2</v>
      </c>
      <c r="K30" s="2"/>
    </row>
    <row r="31" spans="1:11" ht="15.75" x14ac:dyDescent="0.25">
      <c r="A31" s="48">
        <v>3</v>
      </c>
      <c r="B31" s="72" t="s">
        <v>99</v>
      </c>
      <c r="C31" s="73">
        <v>0</v>
      </c>
      <c r="D31" s="73">
        <v>2000</v>
      </c>
      <c r="E31" s="73">
        <v>25600</v>
      </c>
      <c r="F31" s="84">
        <f t="shared" si="5"/>
        <v>23600</v>
      </c>
      <c r="G31" s="67">
        <v>0.15129999999999999</v>
      </c>
      <c r="H31" s="84">
        <f t="shared" si="6"/>
        <v>3570.68</v>
      </c>
      <c r="I31" s="118">
        <v>0.9</v>
      </c>
      <c r="J31" s="89">
        <f t="shared" si="7"/>
        <v>3213.6120000000001</v>
      </c>
      <c r="K31" s="2"/>
    </row>
    <row r="32" spans="1:11" ht="15.75" x14ac:dyDescent="0.25">
      <c r="A32" s="48">
        <v>4</v>
      </c>
      <c r="B32" s="72" t="s">
        <v>100</v>
      </c>
      <c r="C32" s="73">
        <v>1800</v>
      </c>
      <c r="D32" s="73">
        <v>2000</v>
      </c>
      <c r="E32" s="73">
        <v>16000</v>
      </c>
      <c r="F32" s="84">
        <f t="shared" si="5"/>
        <v>15800</v>
      </c>
      <c r="G32" s="67">
        <v>4.2799999999999998E-2</v>
      </c>
      <c r="H32" s="84">
        <f t="shared" si="6"/>
        <v>676.24</v>
      </c>
      <c r="I32" s="118">
        <v>0.9</v>
      </c>
      <c r="J32" s="89">
        <f t="shared" si="7"/>
        <v>608.61599999999999</v>
      </c>
      <c r="K32" s="2"/>
    </row>
    <row r="33" spans="1:11" ht="15.75" x14ac:dyDescent="0.25">
      <c r="A33" s="48">
        <v>5</v>
      </c>
      <c r="B33" s="72" t="s">
        <v>101</v>
      </c>
      <c r="C33" s="73">
        <v>3000</v>
      </c>
      <c r="D33" s="73">
        <v>2000</v>
      </c>
      <c r="E33" s="73">
        <v>47000</v>
      </c>
      <c r="F33" s="84">
        <f t="shared" ref="F33:F34" si="8">+C33-D33+E33</f>
        <v>48000</v>
      </c>
      <c r="G33" s="67">
        <v>6.7500000000000004E-2</v>
      </c>
      <c r="H33" s="84">
        <f t="shared" ref="H33:H34" si="9">+G33*F33</f>
        <v>3240</v>
      </c>
      <c r="I33" s="118">
        <v>0.9</v>
      </c>
      <c r="J33" s="89">
        <f t="shared" ref="J33:J34" si="10">+I33*H33</f>
        <v>2916</v>
      </c>
      <c r="K33" s="2"/>
    </row>
    <row r="34" spans="1:11" ht="15.75" x14ac:dyDescent="0.25">
      <c r="A34" s="48">
        <v>6</v>
      </c>
      <c r="B34" s="72" t="s">
        <v>102</v>
      </c>
      <c r="C34" s="73">
        <v>0</v>
      </c>
      <c r="D34" s="73">
        <v>0</v>
      </c>
      <c r="E34" s="73">
        <v>400</v>
      </c>
      <c r="F34" s="84">
        <f t="shared" si="8"/>
        <v>400</v>
      </c>
      <c r="G34" s="67">
        <v>0.2263</v>
      </c>
      <c r="H34" s="84">
        <f t="shared" si="9"/>
        <v>90.52</v>
      </c>
      <c r="I34" s="118">
        <v>0.9</v>
      </c>
      <c r="J34" s="89">
        <f t="shared" si="10"/>
        <v>81.468000000000004</v>
      </c>
      <c r="K34" s="2"/>
    </row>
    <row r="35" spans="1:11" ht="15.75" x14ac:dyDescent="0.25">
      <c r="A35" s="48">
        <v>7</v>
      </c>
      <c r="B35" s="72"/>
      <c r="C35" s="73"/>
      <c r="D35" s="73"/>
      <c r="E35" s="73"/>
      <c r="F35" s="84">
        <f t="shared" si="5"/>
        <v>0</v>
      </c>
      <c r="G35" s="67"/>
      <c r="H35" s="84">
        <f t="shared" si="6"/>
        <v>0</v>
      </c>
      <c r="I35" s="118">
        <v>0.9</v>
      </c>
      <c r="J35" s="89">
        <f t="shared" si="7"/>
        <v>0</v>
      </c>
      <c r="K35" s="2"/>
    </row>
    <row r="36" spans="1:11" ht="15.75" x14ac:dyDescent="0.25">
      <c r="A36" s="48">
        <v>8</v>
      </c>
      <c r="B36" s="72"/>
      <c r="C36" s="73"/>
      <c r="D36" s="73"/>
      <c r="E36" s="73"/>
      <c r="F36" s="84">
        <f t="shared" si="5"/>
        <v>0</v>
      </c>
      <c r="G36" s="67"/>
      <c r="H36" s="84">
        <f t="shared" si="6"/>
        <v>0</v>
      </c>
      <c r="I36" s="118">
        <v>0.9</v>
      </c>
      <c r="J36" s="89">
        <f t="shared" si="7"/>
        <v>0</v>
      </c>
      <c r="K36" s="2"/>
    </row>
    <row r="37" spans="1:11" ht="15.75" x14ac:dyDescent="0.25">
      <c r="A37" s="48">
        <v>9</v>
      </c>
      <c r="B37" s="72"/>
      <c r="C37" s="73"/>
      <c r="D37" s="73"/>
      <c r="E37" s="73"/>
      <c r="F37" s="84">
        <f t="shared" si="5"/>
        <v>0</v>
      </c>
      <c r="G37" s="67"/>
      <c r="H37" s="84">
        <f t="shared" si="6"/>
        <v>0</v>
      </c>
      <c r="I37" s="118">
        <v>0.9</v>
      </c>
      <c r="J37" s="89">
        <f t="shared" si="7"/>
        <v>0</v>
      </c>
      <c r="K37" s="2"/>
    </row>
    <row r="38" spans="1:11" ht="16.5" thickBot="1" x14ac:dyDescent="0.3">
      <c r="A38" s="51">
        <v>10</v>
      </c>
      <c r="B38" s="74"/>
      <c r="C38" s="75"/>
      <c r="D38" s="75"/>
      <c r="E38" s="75"/>
      <c r="F38" s="85">
        <f t="shared" si="5"/>
        <v>0</v>
      </c>
      <c r="G38" s="68"/>
      <c r="H38" s="85">
        <f t="shared" si="6"/>
        <v>0</v>
      </c>
      <c r="I38" s="119">
        <v>0.9</v>
      </c>
      <c r="J38" s="90">
        <f t="shared" si="7"/>
        <v>0</v>
      </c>
      <c r="K38" s="2"/>
    </row>
    <row r="39" spans="1:11" ht="16.5" thickBot="1" x14ac:dyDescent="0.3">
      <c r="A39" s="52"/>
      <c r="B39" s="61" t="s">
        <v>15</v>
      </c>
      <c r="C39" s="62"/>
      <c r="D39" s="62"/>
      <c r="E39" s="62"/>
      <c r="F39" s="86">
        <f>SUM(F29:F38)</f>
        <v>94802</v>
      </c>
      <c r="G39" s="64"/>
      <c r="H39" s="86">
        <f>SUM(H29:H38)</f>
        <v>10867.44</v>
      </c>
      <c r="I39" s="120"/>
      <c r="J39" s="91">
        <f>SUM(J29:J38)</f>
        <v>9780.6959999999999</v>
      </c>
      <c r="K39" s="2"/>
    </row>
    <row r="40" spans="1:11" ht="15.75" x14ac:dyDescent="0.25">
      <c r="A40" s="45"/>
      <c r="B40" s="45"/>
      <c r="C40" s="45"/>
      <c r="D40" s="45"/>
      <c r="E40" s="45"/>
      <c r="F40" s="63"/>
      <c r="G40" s="45"/>
      <c r="H40" s="63"/>
      <c r="I40" s="45"/>
      <c r="J40" s="63"/>
      <c r="K40" s="2"/>
    </row>
    <row r="41" spans="1:11" ht="16.5" thickBot="1" x14ac:dyDescent="0.3">
      <c r="A41" s="45"/>
      <c r="B41" s="32" t="s">
        <v>75</v>
      </c>
      <c r="C41" s="45"/>
      <c r="D41" s="45"/>
      <c r="E41" s="45"/>
      <c r="F41" s="63"/>
      <c r="G41" s="45"/>
      <c r="H41" s="63"/>
      <c r="I41" s="45"/>
      <c r="J41" s="63"/>
      <c r="K41" s="2"/>
    </row>
    <row r="42" spans="1:11" ht="48" thickBot="1" x14ac:dyDescent="0.25">
      <c r="A42" s="46" t="s">
        <v>14</v>
      </c>
      <c r="B42" s="69" t="s">
        <v>0</v>
      </c>
      <c r="C42" s="69" t="s">
        <v>25</v>
      </c>
      <c r="D42" s="69" t="s">
        <v>26</v>
      </c>
      <c r="E42" s="69" t="s">
        <v>27</v>
      </c>
      <c r="F42" s="92" t="s">
        <v>16</v>
      </c>
      <c r="G42" s="65" t="s">
        <v>1</v>
      </c>
      <c r="H42" s="92" t="s">
        <v>10</v>
      </c>
      <c r="I42" s="116" t="s">
        <v>11</v>
      </c>
      <c r="J42" s="87" t="s">
        <v>28</v>
      </c>
      <c r="K42" s="2"/>
    </row>
    <row r="43" spans="1:11" ht="15.75" x14ac:dyDescent="0.25">
      <c r="A43" s="47">
        <v>1</v>
      </c>
      <c r="B43" s="70" t="s">
        <v>103</v>
      </c>
      <c r="C43" s="71">
        <v>15.14</v>
      </c>
      <c r="D43" s="71">
        <v>52.99</v>
      </c>
      <c r="E43" s="71">
        <v>1105.22</v>
      </c>
      <c r="F43" s="83">
        <f t="shared" ref="F43:F52" si="11">+C43-D43+E43</f>
        <v>1067.3700000000001</v>
      </c>
      <c r="G43" s="66">
        <v>1</v>
      </c>
      <c r="H43" s="83">
        <f t="shared" ref="H43:H52" si="12">+G43*F43</f>
        <v>1067.3700000000001</v>
      </c>
      <c r="I43" s="117">
        <v>0.85</v>
      </c>
      <c r="J43" s="88">
        <f>+I43*H43</f>
        <v>907.26450000000011</v>
      </c>
      <c r="K43" s="2"/>
    </row>
    <row r="44" spans="1:11" ht="15.75" x14ac:dyDescent="0.25">
      <c r="A44" s="48">
        <v>2</v>
      </c>
      <c r="B44" s="72" t="s">
        <v>104</v>
      </c>
      <c r="C44" s="73">
        <v>94.800000000000011</v>
      </c>
      <c r="D44" s="73">
        <v>158</v>
      </c>
      <c r="E44" s="73">
        <v>2559.6</v>
      </c>
      <c r="F44" s="84">
        <f t="shared" si="11"/>
        <v>2496.4</v>
      </c>
      <c r="G44" s="67">
        <v>0.997</v>
      </c>
      <c r="H44" s="84">
        <f t="shared" si="12"/>
        <v>2488.9108000000001</v>
      </c>
      <c r="I44" s="118">
        <v>0.85</v>
      </c>
      <c r="J44" s="89">
        <f t="shared" ref="J44:J51" si="13">+I44*H44</f>
        <v>2115.5741800000001</v>
      </c>
      <c r="K44" s="2"/>
    </row>
    <row r="45" spans="1:11" ht="15.75" x14ac:dyDescent="0.25">
      <c r="A45" s="48">
        <v>3</v>
      </c>
      <c r="B45" s="72" t="s">
        <v>105</v>
      </c>
      <c r="C45" s="73">
        <v>168</v>
      </c>
      <c r="D45" s="73">
        <v>432</v>
      </c>
      <c r="E45" s="73">
        <v>9440</v>
      </c>
      <c r="F45" s="84">
        <f t="shared" si="11"/>
        <v>9176</v>
      </c>
      <c r="G45" s="67">
        <v>0.90200000000000002</v>
      </c>
      <c r="H45" s="84">
        <f t="shared" si="12"/>
        <v>8276.7520000000004</v>
      </c>
      <c r="I45" s="118">
        <v>0.85</v>
      </c>
      <c r="J45" s="89">
        <f t="shared" si="13"/>
        <v>7035.2392</v>
      </c>
      <c r="K45" s="2"/>
    </row>
    <row r="46" spans="1:11" ht="15.75" x14ac:dyDescent="0.25">
      <c r="A46" s="48">
        <v>4</v>
      </c>
      <c r="B46" s="72" t="s">
        <v>106</v>
      </c>
      <c r="C46" s="73">
        <v>180</v>
      </c>
      <c r="D46" s="73">
        <v>180</v>
      </c>
      <c r="E46" s="73">
        <v>360</v>
      </c>
      <c r="F46" s="84">
        <f t="shared" si="11"/>
        <v>360</v>
      </c>
      <c r="G46" s="67">
        <v>2.9000000000000001E-2</v>
      </c>
      <c r="H46" s="84">
        <f t="shared" si="12"/>
        <v>10.440000000000001</v>
      </c>
      <c r="I46" s="118">
        <v>0.85</v>
      </c>
      <c r="J46" s="89">
        <f t="shared" si="13"/>
        <v>8.8740000000000006</v>
      </c>
      <c r="K46" s="2"/>
    </row>
    <row r="47" spans="1:11" ht="15.75" x14ac:dyDescent="0.25">
      <c r="A47" s="48">
        <v>5</v>
      </c>
      <c r="B47" s="72" t="s">
        <v>107</v>
      </c>
      <c r="C47" s="73">
        <v>180</v>
      </c>
      <c r="D47" s="73">
        <v>630</v>
      </c>
      <c r="E47" s="73">
        <v>1740</v>
      </c>
      <c r="F47" s="84">
        <f t="shared" si="11"/>
        <v>1290</v>
      </c>
      <c r="G47" s="67">
        <v>0.02</v>
      </c>
      <c r="H47" s="84">
        <f t="shared" si="12"/>
        <v>25.8</v>
      </c>
      <c r="I47" s="118">
        <v>0.85</v>
      </c>
      <c r="J47" s="89">
        <f t="shared" si="13"/>
        <v>21.93</v>
      </c>
      <c r="K47" s="2"/>
    </row>
    <row r="48" spans="1:11" ht="15.75" x14ac:dyDescent="0.25">
      <c r="A48" s="48">
        <v>6</v>
      </c>
      <c r="B48" s="72"/>
      <c r="C48" s="73"/>
      <c r="D48" s="73"/>
      <c r="E48" s="73"/>
      <c r="F48" s="84">
        <f t="shared" ref="F48:F49" si="14">+C48-D48+E48</f>
        <v>0</v>
      </c>
      <c r="G48" s="67"/>
      <c r="H48" s="84">
        <f t="shared" ref="H48:H49" si="15">+G48*F48</f>
        <v>0</v>
      </c>
      <c r="I48" s="118">
        <v>0.85</v>
      </c>
      <c r="J48" s="89">
        <f t="shared" ref="J48:J49" si="16">+I48*H48</f>
        <v>0</v>
      </c>
      <c r="K48" s="2"/>
    </row>
    <row r="49" spans="1:11" ht="15.75" x14ac:dyDescent="0.25">
      <c r="A49" s="48">
        <v>7</v>
      </c>
      <c r="B49" s="72"/>
      <c r="C49" s="73"/>
      <c r="D49" s="73"/>
      <c r="E49" s="73"/>
      <c r="F49" s="84">
        <f t="shared" si="14"/>
        <v>0</v>
      </c>
      <c r="G49" s="67"/>
      <c r="H49" s="84">
        <f t="shared" si="15"/>
        <v>0</v>
      </c>
      <c r="I49" s="118">
        <v>0.85</v>
      </c>
      <c r="J49" s="89">
        <f t="shared" si="16"/>
        <v>0</v>
      </c>
      <c r="K49" s="2"/>
    </row>
    <row r="50" spans="1:11" ht="15.75" x14ac:dyDescent="0.25">
      <c r="A50" s="48">
        <v>8</v>
      </c>
      <c r="B50" s="72"/>
      <c r="C50" s="73"/>
      <c r="D50" s="73"/>
      <c r="E50" s="73"/>
      <c r="F50" s="84">
        <f t="shared" si="11"/>
        <v>0</v>
      </c>
      <c r="G50" s="67"/>
      <c r="H50" s="84">
        <f t="shared" si="12"/>
        <v>0</v>
      </c>
      <c r="I50" s="118">
        <v>0.85</v>
      </c>
      <c r="J50" s="89">
        <f t="shared" si="13"/>
        <v>0</v>
      </c>
      <c r="K50" s="2"/>
    </row>
    <row r="51" spans="1:11" ht="15.75" x14ac:dyDescent="0.25">
      <c r="A51" s="48">
        <v>9</v>
      </c>
      <c r="B51" s="72"/>
      <c r="C51" s="73"/>
      <c r="D51" s="73"/>
      <c r="E51" s="73"/>
      <c r="F51" s="84">
        <f t="shared" si="11"/>
        <v>0</v>
      </c>
      <c r="G51" s="67"/>
      <c r="H51" s="84">
        <f t="shared" si="12"/>
        <v>0</v>
      </c>
      <c r="I51" s="118">
        <v>0.85</v>
      </c>
      <c r="J51" s="89">
        <f t="shared" si="13"/>
        <v>0</v>
      </c>
      <c r="K51" s="2"/>
    </row>
    <row r="52" spans="1:11" ht="16.5" thickBot="1" x14ac:dyDescent="0.3">
      <c r="A52" s="51">
        <v>10</v>
      </c>
      <c r="B52" s="74"/>
      <c r="C52" s="75"/>
      <c r="D52" s="75"/>
      <c r="E52" s="75"/>
      <c r="F52" s="85">
        <f t="shared" si="11"/>
        <v>0</v>
      </c>
      <c r="G52" s="68"/>
      <c r="H52" s="85">
        <f t="shared" si="12"/>
        <v>0</v>
      </c>
      <c r="I52" s="119">
        <v>0.85</v>
      </c>
      <c r="J52" s="90">
        <f t="shared" ref="J52" si="17">+I52*H52</f>
        <v>0</v>
      </c>
      <c r="K52" s="2"/>
    </row>
    <row r="53" spans="1:11" ht="16.5" thickBot="1" x14ac:dyDescent="0.3">
      <c r="A53" s="52"/>
      <c r="B53" s="61" t="s">
        <v>7</v>
      </c>
      <c r="C53" s="62"/>
      <c r="D53" s="62"/>
      <c r="E53" s="62"/>
      <c r="F53" s="86">
        <f>SUM(F43:F52)</f>
        <v>14389.77</v>
      </c>
      <c r="G53" s="64"/>
      <c r="H53" s="86">
        <f>SUM(H43:H52)</f>
        <v>11869.272800000001</v>
      </c>
      <c r="I53" s="120"/>
      <c r="J53" s="91">
        <f>SUM(J43:J52)</f>
        <v>10088.881880000001</v>
      </c>
      <c r="K53" s="2"/>
    </row>
    <row r="54" spans="1:11" ht="15.75" x14ac:dyDescent="0.25">
      <c r="A54" s="45"/>
      <c r="B54" s="45"/>
      <c r="C54" s="45"/>
      <c r="D54" s="45"/>
      <c r="E54" s="45"/>
      <c r="F54" s="63"/>
      <c r="G54" s="45"/>
      <c r="H54" s="45"/>
      <c r="I54" s="45"/>
      <c r="J54" s="63"/>
    </row>
    <row r="55" spans="1:11" ht="15.75" x14ac:dyDescent="0.25">
      <c r="A55" s="45"/>
      <c r="B55" s="45"/>
      <c r="C55" s="45"/>
      <c r="D55" s="45"/>
      <c r="E55" s="45"/>
      <c r="F55" s="63"/>
      <c r="G55" s="45"/>
      <c r="H55" s="45"/>
      <c r="I55" s="45"/>
      <c r="J55" s="63"/>
    </row>
    <row r="56" spans="1:11" ht="16.5" thickBot="1" x14ac:dyDescent="0.3">
      <c r="A56" s="45"/>
      <c r="B56" s="32" t="s">
        <v>76</v>
      </c>
      <c r="C56" s="45"/>
      <c r="D56" s="45"/>
      <c r="E56" s="45"/>
      <c r="F56" s="63"/>
      <c r="G56" s="45"/>
      <c r="H56" s="45"/>
      <c r="I56" s="45"/>
      <c r="J56" s="63"/>
    </row>
    <row r="57" spans="1:11" ht="48" thickBot="1" x14ac:dyDescent="0.25">
      <c r="A57" s="46" t="s">
        <v>14</v>
      </c>
      <c r="B57" s="69" t="s">
        <v>0</v>
      </c>
      <c r="C57" s="69" t="s">
        <v>25</v>
      </c>
      <c r="D57" s="69" t="s">
        <v>26</v>
      </c>
      <c r="E57" s="69" t="s">
        <v>27</v>
      </c>
      <c r="F57" s="92" t="s">
        <v>16</v>
      </c>
      <c r="G57" s="65" t="s">
        <v>1</v>
      </c>
      <c r="H57" s="82" t="s">
        <v>10</v>
      </c>
      <c r="I57" s="116" t="s">
        <v>11</v>
      </c>
      <c r="J57" s="87" t="s">
        <v>28</v>
      </c>
    </row>
    <row r="58" spans="1:11" ht="15.75" x14ac:dyDescent="0.25">
      <c r="A58" s="47">
        <v>1</v>
      </c>
      <c r="B58" s="70" t="s">
        <v>108</v>
      </c>
      <c r="C58" s="71">
        <v>160</v>
      </c>
      <c r="D58" s="71">
        <v>0</v>
      </c>
      <c r="E58" s="71">
        <v>0</v>
      </c>
      <c r="F58" s="83">
        <f t="shared" ref="F58:F67" si="18">+C58-D58+E58</f>
        <v>160</v>
      </c>
      <c r="G58" s="66">
        <v>1E-3</v>
      </c>
      <c r="H58" s="83">
        <f t="shared" ref="H58:H67" si="19">+G58*F58</f>
        <v>0.16</v>
      </c>
      <c r="I58" s="117">
        <v>0.85</v>
      </c>
      <c r="J58" s="88">
        <f>+I58*H58</f>
        <v>0.13600000000000001</v>
      </c>
    </row>
    <row r="59" spans="1:11" ht="15.75" x14ac:dyDescent="0.25">
      <c r="A59" s="48">
        <v>2</v>
      </c>
      <c r="B59" s="72" t="s">
        <v>109</v>
      </c>
      <c r="C59" s="73">
        <v>140.4</v>
      </c>
      <c r="D59" s="73">
        <v>93.600000000000009</v>
      </c>
      <c r="E59" s="73">
        <v>1092</v>
      </c>
      <c r="F59" s="84">
        <f t="shared" si="18"/>
        <v>1138.8</v>
      </c>
      <c r="G59" s="67">
        <v>1</v>
      </c>
      <c r="H59" s="84">
        <f t="shared" si="19"/>
        <v>1138.8</v>
      </c>
      <c r="I59" s="118">
        <v>0.85</v>
      </c>
      <c r="J59" s="89">
        <f t="shared" ref="J59:J67" si="20">+I59*H59</f>
        <v>967.9799999999999</v>
      </c>
    </row>
    <row r="60" spans="1:11" ht="15.75" x14ac:dyDescent="0.25">
      <c r="A60" s="48">
        <v>3</v>
      </c>
      <c r="B60" s="72" t="s">
        <v>110</v>
      </c>
      <c r="C60" s="73">
        <v>0</v>
      </c>
      <c r="D60" s="73">
        <v>62.88</v>
      </c>
      <c r="E60" s="73">
        <v>503.04</v>
      </c>
      <c r="F60" s="84">
        <f t="shared" si="18"/>
        <v>440.16</v>
      </c>
      <c r="G60" s="67">
        <v>0.1</v>
      </c>
      <c r="H60" s="84">
        <f t="shared" si="19"/>
        <v>44.016000000000005</v>
      </c>
      <c r="I60" s="118">
        <v>0.85</v>
      </c>
      <c r="J60" s="89">
        <f t="shared" si="20"/>
        <v>37.413600000000002</v>
      </c>
    </row>
    <row r="61" spans="1:11" ht="15.75" x14ac:dyDescent="0.25">
      <c r="A61" s="48">
        <v>4</v>
      </c>
      <c r="B61" s="72"/>
      <c r="C61" s="73"/>
      <c r="D61" s="73"/>
      <c r="E61" s="73"/>
      <c r="F61" s="84">
        <f t="shared" si="18"/>
        <v>0</v>
      </c>
      <c r="G61" s="67"/>
      <c r="H61" s="84">
        <f t="shared" si="19"/>
        <v>0</v>
      </c>
      <c r="I61" s="118">
        <v>1</v>
      </c>
      <c r="J61" s="89">
        <f t="shared" si="20"/>
        <v>0</v>
      </c>
    </row>
    <row r="62" spans="1:11" ht="15.75" x14ac:dyDescent="0.25">
      <c r="A62" s="48">
        <v>5</v>
      </c>
      <c r="B62" s="72"/>
      <c r="C62" s="73"/>
      <c r="D62" s="73"/>
      <c r="E62" s="73"/>
      <c r="F62" s="84">
        <f t="shared" si="18"/>
        <v>0</v>
      </c>
      <c r="G62" s="67"/>
      <c r="H62" s="84">
        <f t="shared" si="19"/>
        <v>0</v>
      </c>
      <c r="I62" s="118">
        <v>1</v>
      </c>
      <c r="J62" s="89">
        <f t="shared" si="20"/>
        <v>0</v>
      </c>
    </row>
    <row r="63" spans="1:11" ht="15.75" x14ac:dyDescent="0.25">
      <c r="A63" s="48">
        <v>6</v>
      </c>
      <c r="B63" s="72"/>
      <c r="C63" s="73"/>
      <c r="D63" s="73"/>
      <c r="E63" s="73"/>
      <c r="F63" s="84">
        <f t="shared" si="18"/>
        <v>0</v>
      </c>
      <c r="G63" s="67"/>
      <c r="H63" s="84">
        <f t="shared" si="19"/>
        <v>0</v>
      </c>
      <c r="I63" s="118">
        <v>1</v>
      </c>
      <c r="J63" s="89">
        <f t="shared" si="20"/>
        <v>0</v>
      </c>
    </row>
    <row r="64" spans="1:11" ht="15.75" x14ac:dyDescent="0.25">
      <c r="A64" s="48">
        <v>7</v>
      </c>
      <c r="B64" s="72"/>
      <c r="C64" s="73"/>
      <c r="D64" s="73"/>
      <c r="E64" s="73"/>
      <c r="F64" s="84">
        <f t="shared" si="18"/>
        <v>0</v>
      </c>
      <c r="G64" s="67"/>
      <c r="H64" s="84">
        <f t="shared" si="19"/>
        <v>0</v>
      </c>
      <c r="I64" s="118">
        <v>1</v>
      </c>
      <c r="J64" s="89">
        <f t="shared" si="20"/>
        <v>0</v>
      </c>
    </row>
    <row r="65" spans="1:13" ht="15.75" x14ac:dyDescent="0.25">
      <c r="A65" s="48">
        <v>8</v>
      </c>
      <c r="B65" s="72"/>
      <c r="C65" s="73"/>
      <c r="D65" s="73"/>
      <c r="E65" s="73"/>
      <c r="F65" s="84">
        <f t="shared" si="18"/>
        <v>0</v>
      </c>
      <c r="G65" s="67"/>
      <c r="H65" s="84">
        <f t="shared" si="19"/>
        <v>0</v>
      </c>
      <c r="I65" s="118">
        <v>1</v>
      </c>
      <c r="J65" s="89">
        <f t="shared" si="20"/>
        <v>0</v>
      </c>
    </row>
    <row r="66" spans="1:13" ht="15.75" x14ac:dyDescent="0.25">
      <c r="A66" s="48">
        <v>9</v>
      </c>
      <c r="B66" s="72"/>
      <c r="C66" s="73"/>
      <c r="D66" s="73"/>
      <c r="E66" s="73"/>
      <c r="F66" s="84">
        <f t="shared" si="18"/>
        <v>0</v>
      </c>
      <c r="G66" s="67"/>
      <c r="H66" s="84">
        <f t="shared" si="19"/>
        <v>0</v>
      </c>
      <c r="I66" s="118">
        <v>1</v>
      </c>
      <c r="J66" s="89">
        <f t="shared" si="20"/>
        <v>0</v>
      </c>
    </row>
    <row r="67" spans="1:13" ht="16.5" thickBot="1" x14ac:dyDescent="0.3">
      <c r="A67" s="51">
        <v>10</v>
      </c>
      <c r="B67" s="74"/>
      <c r="C67" s="75"/>
      <c r="D67" s="75"/>
      <c r="E67" s="75"/>
      <c r="F67" s="85">
        <f t="shared" si="18"/>
        <v>0</v>
      </c>
      <c r="G67" s="68"/>
      <c r="H67" s="85">
        <f t="shared" si="19"/>
        <v>0</v>
      </c>
      <c r="I67" s="119">
        <v>1</v>
      </c>
      <c r="J67" s="90">
        <f t="shared" si="20"/>
        <v>0</v>
      </c>
    </row>
    <row r="68" spans="1:13" ht="16.5" thickBot="1" x14ac:dyDescent="0.3">
      <c r="A68" s="52"/>
      <c r="B68" s="61" t="s">
        <v>74</v>
      </c>
      <c r="C68" s="62"/>
      <c r="D68" s="62"/>
      <c r="E68" s="62"/>
      <c r="F68" s="86">
        <f>SUM(F58:F67)</f>
        <v>1738.96</v>
      </c>
      <c r="G68" s="64"/>
      <c r="H68" s="86">
        <f>SUM(H58:H67)</f>
        <v>1182.9760000000001</v>
      </c>
      <c r="I68" s="120"/>
      <c r="J68" s="91">
        <f>SUM(J58:J67)</f>
        <v>1005.5295999999998</v>
      </c>
    </row>
    <row r="69" spans="1:13" ht="15.75" x14ac:dyDescent="0.25">
      <c r="A69" s="45"/>
      <c r="B69" s="45"/>
      <c r="C69" s="45"/>
      <c r="D69" s="45"/>
      <c r="E69" s="45"/>
      <c r="F69" s="45"/>
      <c r="G69" s="45"/>
      <c r="H69" s="45"/>
      <c r="I69" s="45"/>
      <c r="J69" s="63"/>
    </row>
    <row r="70" spans="1:13" ht="16.5" thickBot="1" x14ac:dyDescent="0.3">
      <c r="A70" s="45"/>
      <c r="B70" s="45"/>
      <c r="C70" s="45"/>
      <c r="D70" s="45"/>
      <c r="E70" s="45"/>
      <c r="F70" s="45"/>
      <c r="G70" s="45"/>
      <c r="H70" s="45"/>
      <c r="I70" s="45"/>
      <c r="J70" s="63"/>
    </row>
    <row r="71" spans="1:13" ht="15.75" x14ac:dyDescent="0.25">
      <c r="A71" s="45"/>
      <c r="B71" s="45"/>
      <c r="C71" s="107" t="s">
        <v>2</v>
      </c>
      <c r="D71" s="93"/>
      <c r="E71" s="93"/>
      <c r="F71" s="93"/>
      <c r="G71" s="94"/>
      <c r="H71" s="95" t="s">
        <v>6</v>
      </c>
      <c r="I71" s="96" t="s">
        <v>68</v>
      </c>
      <c r="J71" s="97" t="s">
        <v>49</v>
      </c>
    </row>
    <row r="72" spans="1:13" ht="15.75" x14ac:dyDescent="0.25">
      <c r="A72" s="45"/>
      <c r="B72" s="45"/>
      <c r="C72" s="108" t="str">
        <f>+B3</f>
        <v>Printing Inks</v>
      </c>
      <c r="D72" s="98"/>
      <c r="E72" s="98"/>
      <c r="F72" s="98"/>
      <c r="G72" s="99"/>
      <c r="H72" s="100">
        <f>+H13</f>
        <v>843824.79999999993</v>
      </c>
      <c r="I72" s="81"/>
      <c r="J72" s="101">
        <f>+J13</f>
        <v>0</v>
      </c>
    </row>
    <row r="73" spans="1:13" ht="15.75" x14ac:dyDescent="0.25">
      <c r="A73" s="45"/>
      <c r="B73" s="45"/>
      <c r="C73" s="108" t="str">
        <f>+B15</f>
        <v>Varnishes and Adhesives</v>
      </c>
      <c r="D73" s="98"/>
      <c r="E73" s="98"/>
      <c r="F73" s="98"/>
      <c r="G73" s="99"/>
      <c r="H73" s="100">
        <f>+H25</f>
        <v>814.56449999999995</v>
      </c>
      <c r="I73" s="81"/>
      <c r="J73" s="101">
        <f>+J25</f>
        <v>0</v>
      </c>
    </row>
    <row r="74" spans="1:13" ht="15.75" x14ac:dyDescent="0.25">
      <c r="A74" s="45"/>
      <c r="B74" s="45"/>
      <c r="C74" s="108" t="str">
        <f>+B27</f>
        <v>Additives to dampening solution</v>
      </c>
      <c r="D74" s="98"/>
      <c r="E74" s="98"/>
      <c r="F74" s="98"/>
      <c r="G74" s="99"/>
      <c r="H74" s="100">
        <f>+H39</f>
        <v>10867.44</v>
      </c>
      <c r="I74" s="81"/>
      <c r="J74" s="101">
        <f>+J39</f>
        <v>9780.6959999999999</v>
      </c>
    </row>
    <row r="75" spans="1:13" ht="15.75" x14ac:dyDescent="0.25">
      <c r="A75" s="45"/>
      <c r="B75" s="45"/>
      <c r="C75" s="108" t="str">
        <f>+B41</f>
        <v>Cleaning agents (running press)</v>
      </c>
      <c r="D75" s="98"/>
      <c r="E75" s="98"/>
      <c r="F75" s="98"/>
      <c r="G75" s="99"/>
      <c r="H75" s="100">
        <f>+H53</f>
        <v>11869.272800000001</v>
      </c>
      <c r="I75" s="81"/>
      <c r="J75" s="101">
        <f>+J53</f>
        <v>10088.881880000001</v>
      </c>
    </row>
    <row r="76" spans="1:13" ht="15.75" x14ac:dyDescent="0.25">
      <c r="A76" s="45"/>
      <c r="B76" s="45"/>
      <c r="C76" s="108" t="str">
        <f>+B56</f>
        <v>Maintenance and cleaning (press standing still)</v>
      </c>
      <c r="D76" s="98"/>
      <c r="E76" s="98"/>
      <c r="F76" s="98"/>
      <c r="G76" s="99"/>
      <c r="H76" s="100">
        <f>+H68</f>
        <v>1182.9760000000001</v>
      </c>
      <c r="I76" s="81"/>
      <c r="J76" s="101">
        <f>+J68</f>
        <v>1005.5295999999998</v>
      </c>
    </row>
    <row r="77" spans="1:13" ht="16.5" thickBot="1" x14ac:dyDescent="0.3">
      <c r="A77" s="45"/>
      <c r="B77" s="45"/>
      <c r="C77" s="115" t="s">
        <v>67</v>
      </c>
      <c r="D77" s="102"/>
      <c r="E77" s="102"/>
      <c r="F77" s="102"/>
      <c r="G77" s="103"/>
      <c r="H77" s="104">
        <f>SUM(H72:H76)</f>
        <v>868559.05329999991</v>
      </c>
      <c r="I77" s="105">
        <f>+J77/H77</f>
        <v>2.4034183284011832E-2</v>
      </c>
      <c r="J77" s="106">
        <f>SUM(J72:J76)</f>
        <v>20875.107479999999</v>
      </c>
      <c r="M77" s="17"/>
    </row>
    <row r="78" spans="1:13" ht="15.75" x14ac:dyDescent="0.25">
      <c r="A78" s="45"/>
      <c r="B78" s="45"/>
      <c r="C78" s="45"/>
      <c r="D78" s="45"/>
      <c r="E78" s="45"/>
      <c r="F78" s="45"/>
      <c r="G78" s="45"/>
      <c r="H78" s="45"/>
      <c r="I78" s="45"/>
      <c r="J78" s="63"/>
    </row>
    <row r="79" spans="1:13" ht="15.75" x14ac:dyDescent="0.25">
      <c r="A79" s="45"/>
      <c r="B79" s="45"/>
      <c r="C79" s="109" t="s">
        <v>78</v>
      </c>
      <c r="D79" s="110"/>
      <c r="E79" s="110"/>
      <c r="F79" s="110"/>
      <c r="G79" s="111"/>
      <c r="H79" s="112"/>
      <c r="I79" s="113"/>
      <c r="J79" s="114">
        <f>+J68</f>
        <v>1005.5295999999998</v>
      </c>
    </row>
    <row r="80" spans="1:13" ht="15.75" x14ac:dyDescent="0.25">
      <c r="A80" s="45"/>
      <c r="B80" s="45"/>
      <c r="C80" s="45"/>
      <c r="D80" s="45"/>
      <c r="E80" s="45"/>
      <c r="F80" s="45"/>
      <c r="G80" s="45"/>
      <c r="H80" s="45"/>
      <c r="I80" s="45"/>
      <c r="J80" s="45"/>
    </row>
    <row r="81" spans="1:10" ht="13.5" x14ac:dyDescent="0.25">
      <c r="A81" s="31"/>
      <c r="B81" s="31"/>
      <c r="C81" s="31"/>
      <c r="D81" s="31"/>
      <c r="E81" s="31"/>
      <c r="F81" s="31"/>
      <c r="G81" s="31"/>
      <c r="H81" s="31"/>
      <c r="I81" s="31"/>
      <c r="J81" s="31"/>
    </row>
    <row r="82" spans="1:10" ht="13.5" x14ac:dyDescent="0.25">
      <c r="A82" s="31"/>
      <c r="B82" s="31"/>
      <c r="C82" s="31"/>
      <c r="D82" s="31"/>
      <c r="E82" s="31"/>
      <c r="F82" s="31"/>
      <c r="G82" s="31"/>
      <c r="H82" s="31"/>
      <c r="I82" s="31"/>
      <c r="J82" s="31"/>
    </row>
  </sheetData>
  <sheetProtection selectLockedCells="1"/>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zoomScale="80" zoomScaleNormal="80" workbookViewId="0"/>
  </sheetViews>
  <sheetFormatPr defaultColWidth="8.85546875" defaultRowHeight="14.25" x14ac:dyDescent="0.2"/>
  <cols>
    <col min="1" max="1" width="4.85546875" style="5" customWidth="1"/>
    <col min="2" max="2" width="33.85546875" style="5" customWidth="1"/>
    <col min="3" max="3" width="10.42578125" style="5" customWidth="1"/>
    <col min="4" max="4" width="13.85546875" style="5" customWidth="1"/>
    <col min="5" max="5" width="10.42578125" style="5" customWidth="1"/>
    <col min="6" max="6" width="13.140625" style="5" customWidth="1"/>
    <col min="7" max="7" width="8.85546875" style="5"/>
    <col min="8" max="8" width="10.85546875" style="5" customWidth="1"/>
    <col min="9" max="9" width="1.42578125" style="5" customWidth="1"/>
    <col min="10" max="10" width="36.140625" style="5" customWidth="1"/>
    <col min="11" max="11" width="10.5703125" style="5" customWidth="1"/>
    <col min="12" max="16384" width="8.85546875" style="5"/>
  </cols>
  <sheetData>
    <row r="1" spans="1:8" ht="21.75" x14ac:dyDescent="0.4">
      <c r="A1" s="18"/>
      <c r="B1" s="44" t="s">
        <v>115</v>
      </c>
      <c r="C1" s="18"/>
      <c r="D1" s="18"/>
      <c r="E1" s="18"/>
      <c r="F1" s="18"/>
      <c r="G1" s="18"/>
      <c r="H1" s="18"/>
    </row>
    <row r="2" spans="1:8" ht="15.75" x14ac:dyDescent="0.25">
      <c r="A2" s="18"/>
      <c r="B2" s="197" t="s">
        <v>69</v>
      </c>
      <c r="C2" s="18"/>
      <c r="D2" s="18"/>
      <c r="E2" s="18"/>
      <c r="F2" s="18"/>
      <c r="G2" s="18"/>
      <c r="H2" s="18"/>
    </row>
    <row r="3" spans="1:8" ht="15" x14ac:dyDescent="0.25">
      <c r="A3" s="18"/>
      <c r="B3" s="18"/>
      <c r="C3" s="18"/>
      <c r="D3" s="18"/>
      <c r="E3" s="18"/>
      <c r="F3" s="18"/>
      <c r="G3" s="18"/>
      <c r="H3" s="18"/>
    </row>
    <row r="4" spans="1:8" ht="19.5" thickBot="1" x14ac:dyDescent="0.35">
      <c r="A4" s="18"/>
      <c r="B4" s="168" t="s">
        <v>34</v>
      </c>
      <c r="C4" s="18"/>
      <c r="D4" s="18"/>
      <c r="E4" s="18"/>
      <c r="F4" s="18"/>
      <c r="G4" s="18"/>
      <c r="H4" s="18"/>
    </row>
    <row r="5" spans="1:8" ht="45.75" thickBot="1" x14ac:dyDescent="0.25">
      <c r="A5" s="34" t="s">
        <v>14</v>
      </c>
      <c r="B5" s="189" t="s">
        <v>29</v>
      </c>
      <c r="C5" s="190" t="s">
        <v>25</v>
      </c>
      <c r="D5" s="190" t="s">
        <v>26</v>
      </c>
      <c r="E5" s="190" t="s">
        <v>30</v>
      </c>
      <c r="F5" s="171" t="s">
        <v>31</v>
      </c>
      <c r="G5" s="190" t="s">
        <v>1</v>
      </c>
      <c r="H5" s="175" t="s">
        <v>32</v>
      </c>
    </row>
    <row r="6" spans="1:8" ht="15" x14ac:dyDescent="0.25">
      <c r="A6" s="35">
        <v>1</v>
      </c>
      <c r="B6" s="191" t="s">
        <v>111</v>
      </c>
      <c r="C6" s="192">
        <v>0</v>
      </c>
      <c r="D6" s="192">
        <v>0</v>
      </c>
      <c r="E6" s="192">
        <v>17695</v>
      </c>
      <c r="F6" s="172">
        <f>+C6-D6+E6</f>
        <v>17695</v>
      </c>
      <c r="G6" s="195">
        <v>0.35</v>
      </c>
      <c r="H6" s="176">
        <f t="shared" ref="H6:H10" si="0">+G6*F6</f>
        <v>6193.25</v>
      </c>
    </row>
    <row r="7" spans="1:8" ht="15" x14ac:dyDescent="0.25">
      <c r="A7" s="36">
        <v>2</v>
      </c>
      <c r="B7" s="193" t="s">
        <v>112</v>
      </c>
      <c r="C7" s="194">
        <v>0</v>
      </c>
      <c r="D7" s="194">
        <v>0</v>
      </c>
      <c r="E7" s="194">
        <v>3225</v>
      </c>
      <c r="F7" s="173">
        <f t="shared" ref="F7:F10" si="1">+C7-D7+E7</f>
        <v>3225</v>
      </c>
      <c r="G7" s="196">
        <v>0.35</v>
      </c>
      <c r="H7" s="177">
        <f t="shared" si="0"/>
        <v>1128.75</v>
      </c>
    </row>
    <row r="8" spans="1:8" ht="15" x14ac:dyDescent="0.25">
      <c r="A8" s="36">
        <v>3</v>
      </c>
      <c r="B8" s="193" t="s">
        <v>113</v>
      </c>
      <c r="C8" s="194">
        <v>0</v>
      </c>
      <c r="D8" s="194">
        <v>0</v>
      </c>
      <c r="E8" s="194">
        <v>5983</v>
      </c>
      <c r="F8" s="173">
        <f t="shared" si="1"/>
        <v>5983</v>
      </c>
      <c r="G8" s="196">
        <v>0.35</v>
      </c>
      <c r="H8" s="177">
        <f t="shared" si="0"/>
        <v>2094.0499999999997</v>
      </c>
    </row>
    <row r="9" spans="1:8" ht="15" x14ac:dyDescent="0.25">
      <c r="A9" s="36">
        <v>4</v>
      </c>
      <c r="B9" s="193" t="s">
        <v>114</v>
      </c>
      <c r="C9" s="194"/>
      <c r="D9" s="194"/>
      <c r="E9" s="194">
        <v>3000</v>
      </c>
      <c r="F9" s="173">
        <f t="shared" si="1"/>
        <v>3000</v>
      </c>
      <c r="G9" s="196">
        <v>1</v>
      </c>
      <c r="H9" s="177">
        <f t="shared" si="0"/>
        <v>3000</v>
      </c>
    </row>
    <row r="10" spans="1:8" ht="15.75" thickBot="1" x14ac:dyDescent="0.3">
      <c r="A10" s="36">
        <v>5</v>
      </c>
      <c r="B10" s="193"/>
      <c r="C10" s="194"/>
      <c r="D10" s="194"/>
      <c r="E10" s="194"/>
      <c r="F10" s="173">
        <f t="shared" si="1"/>
        <v>0</v>
      </c>
      <c r="G10" s="196"/>
      <c r="H10" s="177">
        <f t="shared" si="0"/>
        <v>0</v>
      </c>
    </row>
    <row r="11" spans="1:8" ht="15.75" thickBot="1" x14ac:dyDescent="0.3">
      <c r="A11" s="37"/>
      <c r="B11" s="169" t="s">
        <v>33</v>
      </c>
      <c r="C11" s="40"/>
      <c r="D11" s="40"/>
      <c r="E11" s="40"/>
      <c r="F11" s="174">
        <f>SUM(F6:F10)</f>
        <v>29903</v>
      </c>
      <c r="G11" s="43"/>
      <c r="H11" s="178">
        <f>SUM(H6:H10)</f>
        <v>12416.05</v>
      </c>
    </row>
    <row r="12" spans="1:8" ht="15.75" thickBot="1" x14ac:dyDescent="0.3">
      <c r="A12" s="18"/>
      <c r="B12" s="18"/>
      <c r="C12" s="18"/>
      <c r="D12" s="18"/>
      <c r="E12" s="18"/>
      <c r="F12" s="18"/>
      <c r="G12" s="18"/>
      <c r="H12" s="18"/>
    </row>
    <row r="13" spans="1:8" ht="15" x14ac:dyDescent="0.25">
      <c r="A13" s="18"/>
      <c r="B13" s="179" t="s">
        <v>36</v>
      </c>
      <c r="C13" s="180"/>
      <c r="D13" s="181">
        <f>+'1. Worst case fugitives'!$J$77</f>
        <v>20875.107479999999</v>
      </c>
      <c r="E13" s="18"/>
      <c r="F13" s="27" t="s">
        <v>22</v>
      </c>
      <c r="G13" s="18"/>
      <c r="H13" s="18"/>
    </row>
    <row r="14" spans="1:8" ht="15" x14ac:dyDescent="0.25">
      <c r="A14" s="18"/>
      <c r="B14" s="182" t="s">
        <v>32</v>
      </c>
      <c r="C14" s="183"/>
      <c r="D14" s="184">
        <f>+H11</f>
        <v>12416.05</v>
      </c>
      <c r="E14" s="18"/>
      <c r="F14" s="23" t="s">
        <v>23</v>
      </c>
      <c r="G14" s="18"/>
      <c r="H14" s="18"/>
    </row>
    <row r="15" spans="1:8" ht="15.75" thickBot="1" x14ac:dyDescent="0.3">
      <c r="A15" s="18"/>
      <c r="B15" s="185" t="s">
        <v>72</v>
      </c>
      <c r="C15" s="186"/>
      <c r="D15" s="187">
        <f>+D13-D14</f>
        <v>8459.0574799999995</v>
      </c>
      <c r="E15" s="18"/>
      <c r="F15" s="128" t="s">
        <v>24</v>
      </c>
      <c r="G15" s="18"/>
      <c r="H15" s="18"/>
    </row>
    <row r="16" spans="1:8" ht="15.75" thickBot="1" x14ac:dyDescent="0.3">
      <c r="A16" s="18"/>
      <c r="B16" s="170"/>
      <c r="C16" s="170"/>
      <c r="D16" s="170"/>
      <c r="E16" s="18"/>
      <c r="F16" s="18"/>
      <c r="G16" s="18"/>
      <c r="H16" s="18"/>
    </row>
    <row r="17" spans="1:8" ht="15" x14ac:dyDescent="0.25">
      <c r="A17" s="18"/>
      <c r="B17" s="179" t="s">
        <v>6</v>
      </c>
      <c r="C17" s="180"/>
      <c r="D17" s="181">
        <f>+'1. Worst case fugitives'!H77</f>
        <v>868559.05329999991</v>
      </c>
      <c r="E17" s="18"/>
      <c r="F17" s="18"/>
      <c r="G17" s="18"/>
      <c r="H17" s="18"/>
    </row>
    <row r="18" spans="1:8" ht="15" x14ac:dyDescent="0.25">
      <c r="A18" s="18"/>
      <c r="B18" s="182" t="str">
        <f>+B15</f>
        <v>Fugitives adjusted for waste (kg)</v>
      </c>
      <c r="C18" s="183"/>
      <c r="D18" s="184">
        <f>+D15</f>
        <v>8459.0574799999995</v>
      </c>
      <c r="E18" s="18"/>
      <c r="F18" s="18"/>
      <c r="G18" s="18"/>
      <c r="H18" s="18"/>
    </row>
    <row r="19" spans="1:8" ht="15.75" thickBot="1" x14ac:dyDescent="0.3">
      <c r="A19" s="18"/>
      <c r="B19" s="185" t="s">
        <v>73</v>
      </c>
      <c r="C19" s="186"/>
      <c r="D19" s="188">
        <f>+D18/D17</f>
        <v>9.7391852031945194E-3</v>
      </c>
      <c r="E19" s="18"/>
      <c r="F19" s="18"/>
      <c r="G19" s="18"/>
      <c r="H19" s="18"/>
    </row>
    <row r="20" spans="1:8" ht="15" x14ac:dyDescent="0.25">
      <c r="A20" s="18"/>
      <c r="B20" s="18"/>
      <c r="C20" s="18"/>
      <c r="D20" s="18"/>
      <c r="E20" s="18"/>
      <c r="F20" s="18"/>
      <c r="G20" s="18"/>
      <c r="H20" s="18"/>
    </row>
  </sheetData>
  <sheetProtection selectLockedCells="1"/>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zoomScale="84" zoomScaleNormal="84" workbookViewId="0"/>
  </sheetViews>
  <sheetFormatPr defaultColWidth="8.85546875" defaultRowHeight="14.25" x14ac:dyDescent="0.2"/>
  <cols>
    <col min="1" max="1" width="4.5703125" style="5" customWidth="1"/>
    <col min="2" max="2" width="11.85546875" style="5" customWidth="1"/>
    <col min="3" max="3" width="15.42578125" style="5" customWidth="1"/>
    <col min="4" max="4" width="19.42578125" style="5" customWidth="1"/>
    <col min="5" max="5" width="16.42578125" style="5" customWidth="1"/>
    <col min="6" max="6" width="10.85546875" style="5" customWidth="1"/>
    <col min="7" max="7" width="11" style="5" customWidth="1"/>
    <col min="8" max="8" width="13.140625" style="5" customWidth="1"/>
    <col min="9" max="9" width="11.42578125" style="5" customWidth="1"/>
    <col min="10" max="10" width="12.85546875" style="5" customWidth="1"/>
    <col min="11" max="11" width="13.42578125" style="5" customWidth="1"/>
    <col min="12" max="12" width="11.140625" style="5" bestFit="1" customWidth="1"/>
    <col min="13" max="16384" width="8.85546875" style="5"/>
  </cols>
  <sheetData>
    <row r="1" spans="1:9" ht="21.75" x14ac:dyDescent="0.4">
      <c r="A1" s="18"/>
      <c r="B1" s="44" t="s">
        <v>115</v>
      </c>
      <c r="C1" s="18"/>
      <c r="D1" s="18"/>
      <c r="E1" s="18"/>
      <c r="F1" s="18"/>
      <c r="G1" s="18"/>
      <c r="H1" s="18"/>
    </row>
    <row r="2" spans="1:9" ht="15.75" x14ac:dyDescent="0.25">
      <c r="A2" s="18"/>
      <c r="B2" s="197" t="s">
        <v>37</v>
      </c>
      <c r="C2" s="18"/>
      <c r="D2" s="18"/>
      <c r="E2" s="18"/>
      <c r="F2" s="18"/>
      <c r="G2" s="18"/>
      <c r="H2" s="18"/>
    </row>
    <row r="3" spans="1:9" ht="15" x14ac:dyDescent="0.25">
      <c r="A3" s="18"/>
      <c r="B3" s="18"/>
      <c r="C3" s="18"/>
      <c r="D3" s="18"/>
      <c r="E3" s="18"/>
      <c r="F3" s="18"/>
      <c r="G3" s="18"/>
      <c r="H3" s="18"/>
    </row>
    <row r="4" spans="1:9" ht="19.5" thickBot="1" x14ac:dyDescent="0.35">
      <c r="A4" s="18"/>
      <c r="B4" s="203" t="s">
        <v>70</v>
      </c>
      <c r="C4" s="18"/>
      <c r="D4" s="18"/>
      <c r="E4" s="18"/>
      <c r="F4" s="18"/>
      <c r="G4" s="18"/>
      <c r="H4" s="18"/>
    </row>
    <row r="5" spans="1:9" s="6" customFormat="1" ht="48" thickBot="1" x14ac:dyDescent="0.3">
      <c r="A5" s="207" t="s">
        <v>14</v>
      </c>
      <c r="B5" s="65" t="s">
        <v>17</v>
      </c>
      <c r="C5" s="65" t="s">
        <v>38</v>
      </c>
      <c r="D5" s="208" t="s">
        <v>71</v>
      </c>
      <c r="E5" s="92" t="s">
        <v>43</v>
      </c>
      <c r="F5" s="209" t="s">
        <v>21</v>
      </c>
      <c r="G5" s="92" t="s">
        <v>42</v>
      </c>
      <c r="H5" s="87" t="s">
        <v>41</v>
      </c>
    </row>
    <row r="6" spans="1:9" ht="15.75" x14ac:dyDescent="0.25">
      <c r="A6" s="210">
        <v>1</v>
      </c>
      <c r="B6" s="211">
        <v>1</v>
      </c>
      <c r="C6" s="212">
        <v>7500</v>
      </c>
      <c r="D6" s="213">
        <v>15000</v>
      </c>
      <c r="E6" s="287">
        <f t="shared" ref="E6:E13" si="0">IF(C6&gt;0,+C6/D6,0)</f>
        <v>0.5</v>
      </c>
      <c r="F6" s="214">
        <v>0.75</v>
      </c>
      <c r="G6" s="290">
        <f t="shared" ref="G6:G13" si="1">+F6*(E$20-E$16)</f>
        <v>5590.1459099999993</v>
      </c>
      <c r="H6" s="291">
        <f>+E6*G6</f>
        <v>2795.0729549999996</v>
      </c>
    </row>
    <row r="7" spans="1:9" ht="15.75" x14ac:dyDescent="0.25">
      <c r="A7" s="215">
        <v>2</v>
      </c>
      <c r="B7" s="72">
        <v>2</v>
      </c>
      <c r="C7" s="216">
        <v>4500</v>
      </c>
      <c r="D7" s="73">
        <v>9000</v>
      </c>
      <c r="E7" s="288">
        <f t="shared" si="0"/>
        <v>0.5</v>
      </c>
      <c r="F7" s="67">
        <v>0.25</v>
      </c>
      <c r="G7" s="292">
        <f t="shared" si="1"/>
        <v>1863.3819699999999</v>
      </c>
      <c r="H7" s="293">
        <f t="shared" ref="H7:H13" si="2">+E7*G7</f>
        <v>931.69098499999996</v>
      </c>
    </row>
    <row r="8" spans="1:9" ht="15.75" x14ac:dyDescent="0.25">
      <c r="A8" s="215">
        <v>3</v>
      </c>
      <c r="B8" s="72"/>
      <c r="C8" s="216"/>
      <c r="D8" s="73"/>
      <c r="E8" s="288">
        <f t="shared" si="0"/>
        <v>0</v>
      </c>
      <c r="F8" s="67"/>
      <c r="G8" s="292">
        <f t="shared" si="1"/>
        <v>0</v>
      </c>
      <c r="H8" s="293">
        <f t="shared" si="2"/>
        <v>0</v>
      </c>
    </row>
    <row r="9" spans="1:9" ht="15.75" x14ac:dyDescent="0.25">
      <c r="A9" s="215">
        <v>4</v>
      </c>
      <c r="B9" s="72"/>
      <c r="C9" s="216"/>
      <c r="D9" s="73"/>
      <c r="E9" s="288">
        <f t="shared" si="0"/>
        <v>0</v>
      </c>
      <c r="F9" s="217"/>
      <c r="G9" s="292">
        <f t="shared" si="1"/>
        <v>0</v>
      </c>
      <c r="H9" s="293">
        <f t="shared" si="2"/>
        <v>0</v>
      </c>
    </row>
    <row r="10" spans="1:9" ht="15.75" x14ac:dyDescent="0.25">
      <c r="A10" s="215">
        <v>5</v>
      </c>
      <c r="B10" s="72"/>
      <c r="C10" s="216"/>
      <c r="D10" s="73"/>
      <c r="E10" s="288">
        <f t="shared" si="0"/>
        <v>0</v>
      </c>
      <c r="F10" s="217"/>
      <c r="G10" s="292">
        <f t="shared" si="1"/>
        <v>0</v>
      </c>
      <c r="H10" s="293">
        <f t="shared" si="2"/>
        <v>0</v>
      </c>
    </row>
    <row r="11" spans="1:9" ht="15.75" x14ac:dyDescent="0.25">
      <c r="A11" s="215">
        <v>6</v>
      </c>
      <c r="B11" s="72"/>
      <c r="C11" s="216"/>
      <c r="D11" s="73"/>
      <c r="E11" s="288">
        <f t="shared" si="0"/>
        <v>0</v>
      </c>
      <c r="F11" s="217"/>
      <c r="G11" s="292">
        <f t="shared" si="1"/>
        <v>0</v>
      </c>
      <c r="H11" s="293">
        <f t="shared" si="2"/>
        <v>0</v>
      </c>
    </row>
    <row r="12" spans="1:9" ht="15.75" x14ac:dyDescent="0.25">
      <c r="A12" s="215">
        <v>7</v>
      </c>
      <c r="B12" s="72"/>
      <c r="C12" s="216"/>
      <c r="D12" s="73"/>
      <c r="E12" s="288">
        <f t="shared" si="0"/>
        <v>0</v>
      </c>
      <c r="F12" s="217"/>
      <c r="G12" s="292">
        <f t="shared" si="1"/>
        <v>0</v>
      </c>
      <c r="H12" s="293">
        <f t="shared" si="2"/>
        <v>0</v>
      </c>
    </row>
    <row r="13" spans="1:9" ht="16.5" thickBot="1" x14ac:dyDescent="0.3">
      <c r="A13" s="218">
        <v>8</v>
      </c>
      <c r="B13" s="219"/>
      <c r="C13" s="220"/>
      <c r="D13" s="221"/>
      <c r="E13" s="289">
        <f t="shared" si="0"/>
        <v>0</v>
      </c>
      <c r="F13" s="222"/>
      <c r="G13" s="294">
        <f t="shared" si="1"/>
        <v>0</v>
      </c>
      <c r="H13" s="295">
        <f t="shared" si="2"/>
        <v>0</v>
      </c>
    </row>
    <row r="14" spans="1:9" ht="16.5" thickBot="1" x14ac:dyDescent="0.3">
      <c r="A14" s="223"/>
      <c r="B14" s="224" t="s">
        <v>2</v>
      </c>
      <c r="C14" s="225">
        <f>SUM(C6:C13)</f>
        <v>12000</v>
      </c>
      <c r="D14" s="225"/>
      <c r="E14" s="226"/>
      <c r="F14" s="227"/>
      <c r="G14" s="296"/>
      <c r="H14" s="297">
        <f>SUM(H6:H13)</f>
        <v>3726.7639399999998</v>
      </c>
    </row>
    <row r="15" spans="1:9" ht="15.75" x14ac:dyDescent="0.25">
      <c r="A15" s="56"/>
      <c r="B15" s="56"/>
      <c r="C15" s="228"/>
      <c r="D15" s="56"/>
      <c r="E15" s="228"/>
      <c r="F15" s="59"/>
      <c r="G15" s="229"/>
      <c r="H15" s="228"/>
      <c r="I15" s="13"/>
    </row>
    <row r="16" spans="1:9" ht="15.75" x14ac:dyDescent="0.25">
      <c r="A16" s="56"/>
      <c r="B16" s="109" t="str">
        <f>+'1. Worst case fugitives'!C79</f>
        <v>Fugitives while press standing stll</v>
      </c>
      <c r="C16" s="110"/>
      <c r="D16" s="110"/>
      <c r="E16" s="298">
        <f>+'1. Worst case fugitives'!J79</f>
        <v>1005.5295999999998</v>
      </c>
      <c r="F16" s="230"/>
      <c r="G16" s="231"/>
      <c r="H16" s="230"/>
      <c r="I16" s="12"/>
    </row>
    <row r="17" spans="1:8" ht="16.5" thickBot="1" x14ac:dyDescent="0.3">
      <c r="A17" s="232"/>
      <c r="B17" s="232"/>
      <c r="C17" s="232"/>
      <c r="D17" s="232"/>
      <c r="E17" s="232"/>
      <c r="F17" s="232"/>
      <c r="G17" s="232"/>
      <c r="H17" s="80" t="s">
        <v>22</v>
      </c>
    </row>
    <row r="18" spans="1:8" ht="15.75" x14ac:dyDescent="0.25">
      <c r="A18" s="232"/>
      <c r="B18" s="299" t="s">
        <v>36</v>
      </c>
      <c r="C18" s="93"/>
      <c r="D18" s="93"/>
      <c r="E18" s="300">
        <f>+'1. Worst case fugitives'!J77</f>
        <v>20875.107479999999</v>
      </c>
      <c r="F18" s="232"/>
      <c r="G18" s="232"/>
      <c r="H18" s="49" t="s">
        <v>23</v>
      </c>
    </row>
    <row r="19" spans="1:8" ht="15.75" x14ac:dyDescent="0.25">
      <c r="A19" s="232"/>
      <c r="B19" s="108" t="s">
        <v>32</v>
      </c>
      <c r="C19" s="98"/>
      <c r="D19" s="98"/>
      <c r="E19" s="301">
        <f>+'1a. Waste'!D14</f>
        <v>12416.05</v>
      </c>
      <c r="F19" s="232"/>
      <c r="G19" s="232"/>
      <c r="H19" s="81" t="s">
        <v>24</v>
      </c>
    </row>
    <row r="20" spans="1:8" ht="16.5" thickBot="1" x14ac:dyDescent="0.3">
      <c r="A20" s="232"/>
      <c r="B20" s="115" t="s">
        <v>72</v>
      </c>
      <c r="C20" s="302"/>
      <c r="D20" s="302"/>
      <c r="E20" s="303">
        <f>+E18-E19</f>
        <v>8459.0574799999995</v>
      </c>
      <c r="F20" s="232"/>
      <c r="G20" s="232"/>
      <c r="H20" s="232"/>
    </row>
    <row r="21" spans="1:8" ht="15.75" x14ac:dyDescent="0.25">
      <c r="A21" s="232"/>
      <c r="B21" s="304" t="s">
        <v>70</v>
      </c>
      <c r="C21" s="305"/>
      <c r="D21" s="305"/>
      <c r="E21" s="306">
        <f>+H14</f>
        <v>3726.7639399999998</v>
      </c>
      <c r="F21" s="232"/>
      <c r="G21" s="232"/>
      <c r="H21" s="232"/>
    </row>
    <row r="22" spans="1:8" ht="16.5" thickBot="1" x14ac:dyDescent="0.3">
      <c r="A22" s="232"/>
      <c r="B22" s="115" t="s">
        <v>77</v>
      </c>
      <c r="C22" s="102"/>
      <c r="D22" s="102"/>
      <c r="E22" s="303">
        <f>+E20-E21</f>
        <v>4732.2935399999997</v>
      </c>
      <c r="F22" s="232"/>
      <c r="G22" s="232"/>
      <c r="H22" s="232"/>
    </row>
    <row r="23" spans="1:8" ht="16.5" thickBot="1" x14ac:dyDescent="0.3">
      <c r="A23" s="232"/>
      <c r="B23" s="233"/>
      <c r="C23" s="233"/>
      <c r="D23" s="233"/>
      <c r="E23" s="233"/>
      <c r="F23" s="232"/>
      <c r="G23" s="232"/>
      <c r="H23" s="232"/>
    </row>
    <row r="24" spans="1:8" ht="15.75" x14ac:dyDescent="0.25">
      <c r="A24" s="232"/>
      <c r="B24" s="299" t="s">
        <v>6</v>
      </c>
      <c r="C24" s="93"/>
      <c r="D24" s="93"/>
      <c r="E24" s="307">
        <f>+'1. Worst case fugitives'!H77</f>
        <v>868559.05329999991</v>
      </c>
      <c r="F24" s="232"/>
      <c r="G24" s="232"/>
      <c r="H24" s="232"/>
    </row>
    <row r="25" spans="1:8" ht="15.75" x14ac:dyDescent="0.25">
      <c r="A25" s="232"/>
      <c r="B25" s="108" t="str">
        <f>+B22</f>
        <v>Fugitives adjusted for waste &amp; dryers (kg)</v>
      </c>
      <c r="C25" s="98"/>
      <c r="D25" s="98"/>
      <c r="E25" s="308">
        <f>+E22</f>
        <v>4732.2935399999997</v>
      </c>
      <c r="F25" s="232"/>
      <c r="G25" s="232"/>
      <c r="H25" s="232"/>
    </row>
    <row r="26" spans="1:8" ht="16.5" thickBot="1" x14ac:dyDescent="0.3">
      <c r="A26" s="232"/>
      <c r="B26" s="115" t="s">
        <v>79</v>
      </c>
      <c r="C26" s="102"/>
      <c r="D26" s="102"/>
      <c r="E26" s="309">
        <f>+E25/E24</f>
        <v>5.448441901584172E-3</v>
      </c>
      <c r="F26" s="232"/>
      <c r="G26" s="232"/>
      <c r="H26" s="232"/>
    </row>
    <row r="27" spans="1:8" ht="15.75" x14ac:dyDescent="0.25">
      <c r="A27" s="232"/>
      <c r="B27" s="234"/>
      <c r="C27" s="234"/>
      <c r="D27" s="234"/>
      <c r="E27" s="234"/>
      <c r="F27" s="232"/>
      <c r="G27" s="232"/>
      <c r="H27" s="232"/>
    </row>
  </sheetData>
  <sheetProtection selectLockedCells="1"/>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0"/>
  <sheetViews>
    <sheetView zoomScale="82" zoomScaleNormal="82" workbookViewId="0"/>
  </sheetViews>
  <sheetFormatPr defaultColWidth="9.140625" defaultRowHeight="14.25" x14ac:dyDescent="0.2"/>
  <cols>
    <col min="1" max="1" width="4.42578125" style="2" customWidth="1"/>
    <col min="2" max="2" width="11.85546875" style="2" customWidth="1"/>
    <col min="3" max="3" width="10.5703125" style="2" customWidth="1"/>
    <col min="4" max="4" width="11.85546875" style="2" customWidth="1"/>
    <col min="5" max="5" width="14.85546875" style="2" customWidth="1"/>
    <col min="6" max="6" width="13.85546875" style="2" customWidth="1"/>
    <col min="7" max="7" width="15.85546875" style="2" customWidth="1"/>
    <col min="8" max="8" width="14" style="2" customWidth="1"/>
    <col min="9" max="9" width="12.5703125" style="2" customWidth="1"/>
    <col min="10" max="10" width="13.5703125" style="3" customWidth="1"/>
    <col min="11" max="11" width="12.140625" style="4" customWidth="1"/>
    <col min="12" max="12" width="13.85546875" style="2" customWidth="1"/>
    <col min="13" max="13" width="10.5703125" style="2" customWidth="1"/>
    <col min="14" max="14" width="10.85546875" style="2" customWidth="1"/>
    <col min="15" max="16384" width="9.140625" style="2"/>
  </cols>
  <sheetData>
    <row r="1" spans="1:14" ht="21" x14ac:dyDescent="0.35">
      <c r="A1" s="33"/>
      <c r="B1" s="250" t="s">
        <v>117</v>
      </c>
      <c r="C1" s="33"/>
      <c r="D1" s="33"/>
      <c r="E1" s="33"/>
      <c r="F1" s="33"/>
      <c r="G1" s="33"/>
      <c r="H1" s="33"/>
      <c r="I1" s="33"/>
      <c r="J1" s="235"/>
      <c r="K1" s="41"/>
    </row>
    <row r="2" spans="1:14" ht="15" x14ac:dyDescent="0.25">
      <c r="A2" s="33"/>
      <c r="B2" s="236"/>
      <c r="C2" s="237"/>
      <c r="D2" s="238"/>
      <c r="E2" s="238"/>
      <c r="F2" s="238"/>
      <c r="G2" s="33"/>
      <c r="H2" s="33"/>
      <c r="I2" s="33"/>
      <c r="J2" s="235"/>
      <c r="K2" s="41"/>
    </row>
    <row r="3" spans="1:14" ht="15.75" thickBot="1" x14ac:dyDescent="0.3">
      <c r="A3" s="33"/>
      <c r="B3" s="42" t="s">
        <v>89</v>
      </c>
      <c r="C3" s="239"/>
      <c r="D3" s="33"/>
      <c r="E3" s="33"/>
      <c r="F3" s="33"/>
      <c r="G3" s="33"/>
      <c r="H3" s="33"/>
      <c r="I3" s="202"/>
      <c r="J3" s="235"/>
      <c r="K3" s="41"/>
    </row>
    <row r="4" spans="1:14" ht="60.75" thickBot="1" x14ac:dyDescent="0.3">
      <c r="A4" s="198" t="s">
        <v>14</v>
      </c>
      <c r="B4" s="251" t="s">
        <v>17</v>
      </c>
      <c r="C4" s="190" t="s">
        <v>39</v>
      </c>
      <c r="D4" s="190" t="s">
        <v>19</v>
      </c>
      <c r="E4" s="190" t="s">
        <v>86</v>
      </c>
      <c r="F4" s="175" t="s">
        <v>80</v>
      </c>
      <c r="G4" s="279" t="s">
        <v>81</v>
      </c>
      <c r="H4" s="175" t="s">
        <v>20</v>
      </c>
      <c r="I4" s="202"/>
      <c r="J4" s="235"/>
      <c r="K4" s="41"/>
    </row>
    <row r="5" spans="1:14" ht="15" x14ac:dyDescent="0.25">
      <c r="A5" s="35">
        <v>1</v>
      </c>
      <c r="B5" s="252"/>
      <c r="C5" s="205"/>
      <c r="D5" s="253"/>
      <c r="E5" s="192"/>
      <c r="F5" s="262">
        <f>+C5*D5*E5/10^6</f>
        <v>0</v>
      </c>
      <c r="G5" s="280">
        <v>1.32</v>
      </c>
      <c r="H5" s="262">
        <f>+G5*F5</f>
        <v>0</v>
      </c>
      <c r="I5" s="202"/>
      <c r="J5" s="27" t="s">
        <v>22</v>
      </c>
      <c r="K5" s="41"/>
    </row>
    <row r="6" spans="1:14" ht="15" x14ac:dyDescent="0.25">
      <c r="A6" s="36">
        <v>2</v>
      </c>
      <c r="B6" s="254"/>
      <c r="C6" s="206"/>
      <c r="D6" s="206"/>
      <c r="E6" s="194"/>
      <c r="F6" s="263">
        <f t="shared" ref="F6:F12" si="0">+C6*D6*E6/10^6</f>
        <v>0</v>
      </c>
      <c r="G6" s="280">
        <v>1.32</v>
      </c>
      <c r="H6" s="263">
        <f t="shared" ref="H6:H11" si="1">+G6*F6</f>
        <v>0</v>
      </c>
      <c r="I6" s="202"/>
      <c r="J6" s="23" t="s">
        <v>23</v>
      </c>
      <c r="K6" s="41"/>
    </row>
    <row r="7" spans="1:14" ht="15" x14ac:dyDescent="0.25">
      <c r="A7" s="36">
        <v>3</v>
      </c>
      <c r="B7" s="254"/>
      <c r="C7" s="206"/>
      <c r="D7" s="206"/>
      <c r="E7" s="194"/>
      <c r="F7" s="263">
        <f t="shared" si="0"/>
        <v>0</v>
      </c>
      <c r="G7" s="280">
        <v>1.32</v>
      </c>
      <c r="H7" s="263">
        <f t="shared" si="1"/>
        <v>0</v>
      </c>
      <c r="I7" s="202"/>
      <c r="J7" s="266" t="s">
        <v>24</v>
      </c>
      <c r="K7" s="41"/>
    </row>
    <row r="8" spans="1:14" ht="15" x14ac:dyDescent="0.25">
      <c r="A8" s="36">
        <v>4</v>
      </c>
      <c r="B8" s="254"/>
      <c r="C8" s="206"/>
      <c r="D8" s="206"/>
      <c r="E8" s="194"/>
      <c r="F8" s="263">
        <f t="shared" si="0"/>
        <v>0</v>
      </c>
      <c r="G8" s="280">
        <v>1.32</v>
      </c>
      <c r="H8" s="263">
        <f t="shared" si="1"/>
        <v>0</v>
      </c>
      <c r="I8" s="202"/>
      <c r="J8" s="235"/>
      <c r="K8" s="41"/>
    </row>
    <row r="9" spans="1:14" ht="15" x14ac:dyDescent="0.25">
      <c r="A9" s="36">
        <v>5</v>
      </c>
      <c r="B9" s="254"/>
      <c r="C9" s="206"/>
      <c r="D9" s="206"/>
      <c r="E9" s="194"/>
      <c r="F9" s="263">
        <f t="shared" si="0"/>
        <v>0</v>
      </c>
      <c r="G9" s="280">
        <v>1.32</v>
      </c>
      <c r="H9" s="263">
        <f t="shared" si="1"/>
        <v>0</v>
      </c>
      <c r="I9" s="202"/>
      <c r="J9" s="235"/>
      <c r="K9" s="41"/>
    </row>
    <row r="10" spans="1:14" ht="15" x14ac:dyDescent="0.25">
      <c r="A10" s="36">
        <v>6</v>
      </c>
      <c r="B10" s="254"/>
      <c r="C10" s="206"/>
      <c r="D10" s="206"/>
      <c r="E10" s="194"/>
      <c r="F10" s="263">
        <f t="shared" si="0"/>
        <v>0</v>
      </c>
      <c r="G10" s="280">
        <v>1.32</v>
      </c>
      <c r="H10" s="263">
        <f t="shared" si="1"/>
        <v>0</v>
      </c>
      <c r="I10" s="202"/>
      <c r="J10" s="235"/>
      <c r="K10" s="41"/>
    </row>
    <row r="11" spans="1:14" ht="15" x14ac:dyDescent="0.25">
      <c r="A11" s="36">
        <v>7</v>
      </c>
      <c r="B11" s="254"/>
      <c r="C11" s="206"/>
      <c r="D11" s="206"/>
      <c r="E11" s="194"/>
      <c r="F11" s="263">
        <f t="shared" si="0"/>
        <v>0</v>
      </c>
      <c r="G11" s="280">
        <v>1.32</v>
      </c>
      <c r="H11" s="263">
        <f t="shared" si="1"/>
        <v>0</v>
      </c>
      <c r="I11" s="202"/>
      <c r="J11" s="235"/>
      <c r="K11" s="41"/>
    </row>
    <row r="12" spans="1:14" ht="15.75" thickBot="1" x14ac:dyDescent="0.3">
      <c r="A12" s="36">
        <v>8</v>
      </c>
      <c r="B12" s="254"/>
      <c r="C12" s="206"/>
      <c r="D12" s="206"/>
      <c r="E12" s="194"/>
      <c r="F12" s="263">
        <f t="shared" si="0"/>
        <v>0</v>
      </c>
      <c r="G12" s="280">
        <v>1.32</v>
      </c>
      <c r="H12" s="263">
        <f>+G12*F12</f>
        <v>0</v>
      </c>
      <c r="I12" s="202"/>
      <c r="J12" s="235"/>
      <c r="K12" s="41"/>
    </row>
    <row r="13" spans="1:14" ht="15.75" thickBot="1" x14ac:dyDescent="0.3">
      <c r="A13" s="37"/>
      <c r="B13" s="37" t="s">
        <v>2</v>
      </c>
      <c r="C13" s="265">
        <f>SUM(C5:C12)</f>
        <v>0</v>
      </c>
      <c r="D13" s="199"/>
      <c r="E13" s="200"/>
      <c r="F13" s="264">
        <f>SUM(F5:F12)</f>
        <v>0</v>
      </c>
      <c r="G13" s="240"/>
      <c r="H13" s="264">
        <f>SUM(H5:H12)</f>
        <v>0</v>
      </c>
      <c r="I13" s="202"/>
      <c r="J13" s="235"/>
      <c r="K13" s="41"/>
    </row>
    <row r="14" spans="1:14" ht="15" x14ac:dyDescent="0.25">
      <c r="A14" s="33"/>
      <c r="B14" s="236"/>
      <c r="C14" s="237"/>
      <c r="D14" s="238"/>
      <c r="E14" s="238"/>
      <c r="F14" s="238"/>
      <c r="G14" s="33"/>
      <c r="H14" s="33"/>
      <c r="I14" s="202"/>
      <c r="J14" s="235"/>
      <c r="K14" s="41"/>
    </row>
    <row r="15" spans="1:14" ht="15.75" thickBot="1" x14ac:dyDescent="0.3">
      <c r="A15" s="33"/>
      <c r="B15" s="42" t="s">
        <v>93</v>
      </c>
      <c r="C15" s="237"/>
      <c r="D15" s="238"/>
      <c r="E15" s="238"/>
      <c r="F15" s="238"/>
      <c r="G15" s="33"/>
      <c r="H15" s="33"/>
      <c r="I15" s="202"/>
      <c r="J15" s="235"/>
      <c r="K15" s="41"/>
    </row>
    <row r="16" spans="1:14" ht="45.75" thickBot="1" x14ac:dyDescent="0.25">
      <c r="A16" s="198" t="s">
        <v>14</v>
      </c>
      <c r="B16" s="251" t="s">
        <v>17</v>
      </c>
      <c r="C16" s="204" t="s">
        <v>21</v>
      </c>
      <c r="D16" s="171" t="s">
        <v>18</v>
      </c>
      <c r="E16" s="281" t="s">
        <v>91</v>
      </c>
      <c r="F16" s="279" t="s">
        <v>90</v>
      </c>
      <c r="G16" s="270" t="s">
        <v>92</v>
      </c>
      <c r="H16" s="281" t="s">
        <v>86</v>
      </c>
      <c r="I16" s="171" t="s">
        <v>82</v>
      </c>
      <c r="J16" s="175" t="s">
        <v>83</v>
      </c>
      <c r="K16" s="241"/>
      <c r="L16" s="14"/>
      <c r="M16" s="14"/>
      <c r="N16" s="14"/>
    </row>
    <row r="17" spans="1:14" ht="15" x14ac:dyDescent="0.25">
      <c r="A17" s="35">
        <v>1</v>
      </c>
      <c r="B17" s="252"/>
      <c r="C17" s="255"/>
      <c r="D17" s="172">
        <f t="shared" ref="D17:D24" si="2">+C17*D$25</f>
        <v>0</v>
      </c>
      <c r="E17" s="282">
        <v>2500</v>
      </c>
      <c r="F17" s="280">
        <v>0.76</v>
      </c>
      <c r="G17" s="172">
        <f>+E17*F17</f>
        <v>1900</v>
      </c>
      <c r="H17" s="282">
        <v>20</v>
      </c>
      <c r="I17" s="272">
        <f>+(H17/20)/100</f>
        <v>0.01</v>
      </c>
      <c r="J17" s="273">
        <f>+I17*D17</f>
        <v>0</v>
      </c>
      <c r="K17" s="242"/>
      <c r="L17" s="15"/>
      <c r="M17" s="16"/>
      <c r="N17" s="13"/>
    </row>
    <row r="18" spans="1:14" ht="15" x14ac:dyDescent="0.25">
      <c r="A18" s="36">
        <v>2</v>
      </c>
      <c r="B18" s="254"/>
      <c r="C18" s="256"/>
      <c r="D18" s="173">
        <f t="shared" si="2"/>
        <v>0</v>
      </c>
      <c r="E18" s="283">
        <v>2500</v>
      </c>
      <c r="F18" s="280">
        <v>0.76</v>
      </c>
      <c r="G18" s="172">
        <f t="shared" ref="G18:G24" si="3">+E18*F18</f>
        <v>1900</v>
      </c>
      <c r="H18" s="283">
        <v>20</v>
      </c>
      <c r="I18" s="274">
        <f t="shared" ref="I18:I24" si="4">+(H18/20)/100</f>
        <v>0.01</v>
      </c>
      <c r="J18" s="275">
        <f t="shared" ref="J18:J24" si="5">+I18*D18</f>
        <v>0</v>
      </c>
      <c r="K18" s="242"/>
      <c r="L18" s="15"/>
      <c r="M18" s="16"/>
      <c r="N18" s="13"/>
    </row>
    <row r="19" spans="1:14" ht="15" x14ac:dyDescent="0.25">
      <c r="A19" s="36">
        <v>3</v>
      </c>
      <c r="B19" s="254"/>
      <c r="C19" s="256"/>
      <c r="D19" s="173">
        <f t="shared" si="2"/>
        <v>0</v>
      </c>
      <c r="E19" s="283">
        <v>2500</v>
      </c>
      <c r="F19" s="280">
        <v>0.76</v>
      </c>
      <c r="G19" s="172">
        <f t="shared" si="3"/>
        <v>1900</v>
      </c>
      <c r="H19" s="283">
        <v>20</v>
      </c>
      <c r="I19" s="274">
        <f t="shared" si="4"/>
        <v>0.01</v>
      </c>
      <c r="J19" s="275">
        <f t="shared" si="5"/>
        <v>0</v>
      </c>
      <c r="K19" s="242"/>
      <c r="L19" s="15"/>
      <c r="M19" s="16"/>
      <c r="N19" s="13"/>
    </row>
    <row r="20" spans="1:14" ht="15" x14ac:dyDescent="0.25">
      <c r="A20" s="36">
        <v>4</v>
      </c>
      <c r="B20" s="254"/>
      <c r="C20" s="256"/>
      <c r="D20" s="173">
        <f t="shared" si="2"/>
        <v>0</v>
      </c>
      <c r="E20" s="283">
        <v>2500</v>
      </c>
      <c r="F20" s="280">
        <v>0.76</v>
      </c>
      <c r="G20" s="172">
        <f t="shared" si="3"/>
        <v>1900</v>
      </c>
      <c r="H20" s="283">
        <v>20</v>
      </c>
      <c r="I20" s="274">
        <f t="shared" si="4"/>
        <v>0.01</v>
      </c>
      <c r="J20" s="275">
        <f t="shared" si="5"/>
        <v>0</v>
      </c>
      <c r="K20" s="242"/>
      <c r="L20" s="15"/>
      <c r="M20" s="16"/>
      <c r="N20" s="13"/>
    </row>
    <row r="21" spans="1:14" ht="15" x14ac:dyDescent="0.25">
      <c r="A21" s="36">
        <v>5</v>
      </c>
      <c r="B21" s="254"/>
      <c r="C21" s="256"/>
      <c r="D21" s="173">
        <f t="shared" si="2"/>
        <v>0</v>
      </c>
      <c r="E21" s="283">
        <v>2500</v>
      </c>
      <c r="F21" s="280">
        <v>0.76</v>
      </c>
      <c r="G21" s="172">
        <f t="shared" si="3"/>
        <v>1900</v>
      </c>
      <c r="H21" s="283">
        <v>20</v>
      </c>
      <c r="I21" s="274">
        <f t="shared" si="4"/>
        <v>0.01</v>
      </c>
      <c r="J21" s="275">
        <f t="shared" si="5"/>
        <v>0</v>
      </c>
      <c r="K21" s="242"/>
      <c r="L21" s="15"/>
      <c r="M21" s="16"/>
      <c r="N21" s="13"/>
    </row>
    <row r="22" spans="1:14" ht="15" x14ac:dyDescent="0.25">
      <c r="A22" s="36">
        <v>6</v>
      </c>
      <c r="B22" s="254"/>
      <c r="C22" s="256"/>
      <c r="D22" s="173">
        <f t="shared" si="2"/>
        <v>0</v>
      </c>
      <c r="E22" s="283">
        <v>2500</v>
      </c>
      <c r="F22" s="280">
        <v>0.76</v>
      </c>
      <c r="G22" s="172">
        <f t="shared" si="3"/>
        <v>1900</v>
      </c>
      <c r="H22" s="283">
        <v>20</v>
      </c>
      <c r="I22" s="274">
        <f t="shared" si="4"/>
        <v>0.01</v>
      </c>
      <c r="J22" s="275">
        <f t="shared" si="5"/>
        <v>0</v>
      </c>
      <c r="K22" s="242"/>
      <c r="L22" s="15"/>
      <c r="M22" s="16"/>
      <c r="N22" s="13"/>
    </row>
    <row r="23" spans="1:14" ht="15" x14ac:dyDescent="0.25">
      <c r="A23" s="36">
        <v>7</v>
      </c>
      <c r="B23" s="254"/>
      <c r="C23" s="256"/>
      <c r="D23" s="173">
        <f t="shared" si="2"/>
        <v>0</v>
      </c>
      <c r="E23" s="283">
        <v>2500</v>
      </c>
      <c r="F23" s="280">
        <v>0.76</v>
      </c>
      <c r="G23" s="172">
        <f t="shared" si="3"/>
        <v>1900</v>
      </c>
      <c r="H23" s="283">
        <v>20</v>
      </c>
      <c r="I23" s="274">
        <f t="shared" si="4"/>
        <v>0.01</v>
      </c>
      <c r="J23" s="275">
        <f t="shared" si="5"/>
        <v>0</v>
      </c>
      <c r="K23" s="242"/>
      <c r="L23" s="15"/>
      <c r="M23" s="16"/>
      <c r="N23" s="13"/>
    </row>
    <row r="24" spans="1:14" ht="15.75" thickBot="1" x14ac:dyDescent="0.3">
      <c r="A24" s="36">
        <v>8</v>
      </c>
      <c r="B24" s="257"/>
      <c r="C24" s="258"/>
      <c r="D24" s="267">
        <f t="shared" si="2"/>
        <v>0</v>
      </c>
      <c r="E24" s="284">
        <v>2500</v>
      </c>
      <c r="F24" s="280">
        <v>0.76</v>
      </c>
      <c r="G24" s="271">
        <f t="shared" si="3"/>
        <v>1900</v>
      </c>
      <c r="H24" s="284">
        <v>20</v>
      </c>
      <c r="I24" s="276">
        <f t="shared" si="4"/>
        <v>0.01</v>
      </c>
      <c r="J24" s="277">
        <f t="shared" si="5"/>
        <v>0</v>
      </c>
      <c r="K24" s="242"/>
      <c r="L24" s="15"/>
      <c r="M24" s="16"/>
      <c r="N24" s="13"/>
    </row>
    <row r="25" spans="1:14" ht="15.75" thickBot="1" x14ac:dyDescent="0.3">
      <c r="A25" s="37"/>
      <c r="B25" s="37" t="s">
        <v>2</v>
      </c>
      <c r="C25" s="269">
        <f>SUM(C17:C24)</f>
        <v>0</v>
      </c>
      <c r="D25" s="268">
        <f>+'1. Worst case fugitives'!H13</f>
        <v>843824.79999999993</v>
      </c>
      <c r="E25" s="243"/>
      <c r="F25" s="240"/>
      <c r="G25" s="244"/>
      <c r="H25" s="199"/>
      <c r="I25" s="199"/>
      <c r="J25" s="278">
        <f>SUM(J17:J24)</f>
        <v>0</v>
      </c>
      <c r="K25" s="39"/>
      <c r="L25" s="10"/>
      <c r="M25" s="11"/>
      <c r="N25" s="9"/>
    </row>
    <row r="26" spans="1:14" ht="15" x14ac:dyDescent="0.25">
      <c r="A26" s="38"/>
      <c r="B26" s="38"/>
      <c r="C26" s="245"/>
      <c r="D26" s="201"/>
      <c r="E26" s="201"/>
      <c r="F26" s="201"/>
      <c r="G26" s="201"/>
      <c r="H26" s="201"/>
      <c r="I26" s="39"/>
      <c r="J26" s="246"/>
      <c r="K26" s="39"/>
      <c r="L26" s="10"/>
      <c r="M26" s="11"/>
      <c r="N26" s="9"/>
    </row>
    <row r="27" spans="1:14" ht="15.75" thickBot="1" x14ac:dyDescent="0.3">
      <c r="A27" s="33"/>
      <c r="B27" s="42" t="s">
        <v>88</v>
      </c>
      <c r="C27" s="239"/>
      <c r="D27" s="33"/>
      <c r="E27" s="33"/>
      <c r="F27" s="33"/>
      <c r="G27" s="33"/>
      <c r="H27" s="33"/>
      <c r="I27" s="33"/>
      <c r="J27" s="235"/>
      <c r="K27" s="41"/>
    </row>
    <row r="28" spans="1:14" ht="60.75" thickBot="1" x14ac:dyDescent="0.3">
      <c r="A28" s="198" t="s">
        <v>14</v>
      </c>
      <c r="B28" s="251" t="s">
        <v>17</v>
      </c>
      <c r="C28" s="190" t="s">
        <v>39</v>
      </c>
      <c r="D28" s="190" t="s">
        <v>19</v>
      </c>
      <c r="E28" s="190" t="s">
        <v>84</v>
      </c>
      <c r="F28" s="190" t="s">
        <v>85</v>
      </c>
      <c r="G28" s="171" t="s">
        <v>116</v>
      </c>
      <c r="H28" s="175" t="s">
        <v>80</v>
      </c>
      <c r="I28" s="279" t="s">
        <v>81</v>
      </c>
      <c r="J28" s="175" t="s">
        <v>20</v>
      </c>
      <c r="K28" s="41"/>
    </row>
    <row r="29" spans="1:14" ht="15" x14ac:dyDescent="0.25">
      <c r="A29" s="35">
        <v>1</v>
      </c>
      <c r="B29" s="252"/>
      <c r="C29" s="205"/>
      <c r="D29" s="253"/>
      <c r="E29" s="259"/>
      <c r="F29" s="259"/>
      <c r="G29" s="172">
        <f>+F29*E29</f>
        <v>0</v>
      </c>
      <c r="H29" s="262">
        <f>+C29*D29*G29/10^6</f>
        <v>0</v>
      </c>
      <c r="I29" s="280">
        <v>1.32</v>
      </c>
      <c r="J29" s="262">
        <f>+I29*H29</f>
        <v>0</v>
      </c>
      <c r="K29" s="41"/>
    </row>
    <row r="30" spans="1:14" ht="15" x14ac:dyDescent="0.25">
      <c r="A30" s="36">
        <v>2</v>
      </c>
      <c r="B30" s="254"/>
      <c r="C30" s="206"/>
      <c r="D30" s="206"/>
      <c r="E30" s="260"/>
      <c r="F30" s="260"/>
      <c r="G30" s="173">
        <f t="shared" ref="G30:G36" si="6">+F30*E30</f>
        <v>0</v>
      </c>
      <c r="H30" s="263">
        <f t="shared" ref="H30:H36" si="7">+C30*D30*G30/10^6</f>
        <v>0</v>
      </c>
      <c r="I30" s="280">
        <v>1.32</v>
      </c>
      <c r="J30" s="263">
        <f t="shared" ref="J30:J36" si="8">+I30*H30</f>
        <v>0</v>
      </c>
      <c r="K30" s="41"/>
    </row>
    <row r="31" spans="1:14" ht="15" x14ac:dyDescent="0.25">
      <c r="A31" s="36">
        <v>3</v>
      </c>
      <c r="B31" s="254"/>
      <c r="C31" s="206"/>
      <c r="D31" s="206"/>
      <c r="E31" s="260"/>
      <c r="F31" s="260"/>
      <c r="G31" s="173">
        <f t="shared" si="6"/>
        <v>0</v>
      </c>
      <c r="H31" s="263">
        <f t="shared" si="7"/>
        <v>0</v>
      </c>
      <c r="I31" s="280">
        <v>1.32</v>
      </c>
      <c r="J31" s="263">
        <f t="shared" si="8"/>
        <v>0</v>
      </c>
      <c r="K31" s="41"/>
    </row>
    <row r="32" spans="1:14" ht="15" x14ac:dyDescent="0.25">
      <c r="A32" s="36">
        <v>4</v>
      </c>
      <c r="B32" s="254"/>
      <c r="C32" s="206"/>
      <c r="D32" s="206"/>
      <c r="E32" s="260"/>
      <c r="F32" s="260"/>
      <c r="G32" s="173">
        <f t="shared" si="6"/>
        <v>0</v>
      </c>
      <c r="H32" s="263">
        <f t="shared" si="7"/>
        <v>0</v>
      </c>
      <c r="I32" s="280">
        <v>1.32</v>
      </c>
      <c r="J32" s="263">
        <f t="shared" si="8"/>
        <v>0</v>
      </c>
      <c r="K32" s="41"/>
    </row>
    <row r="33" spans="1:11" ht="15" x14ac:dyDescent="0.25">
      <c r="A33" s="36">
        <v>5</v>
      </c>
      <c r="B33" s="254"/>
      <c r="C33" s="206"/>
      <c r="D33" s="206"/>
      <c r="E33" s="260"/>
      <c r="F33" s="260"/>
      <c r="G33" s="173">
        <f t="shared" si="6"/>
        <v>0</v>
      </c>
      <c r="H33" s="263">
        <f t="shared" si="7"/>
        <v>0</v>
      </c>
      <c r="I33" s="280">
        <v>1.32</v>
      </c>
      <c r="J33" s="263">
        <f t="shared" si="8"/>
        <v>0</v>
      </c>
      <c r="K33" s="41"/>
    </row>
    <row r="34" spans="1:11" ht="15" x14ac:dyDescent="0.25">
      <c r="A34" s="36">
        <v>6</v>
      </c>
      <c r="B34" s="254"/>
      <c r="C34" s="206"/>
      <c r="D34" s="206"/>
      <c r="E34" s="260"/>
      <c r="F34" s="260"/>
      <c r="G34" s="173">
        <f t="shared" si="6"/>
        <v>0</v>
      </c>
      <c r="H34" s="263">
        <f t="shared" si="7"/>
        <v>0</v>
      </c>
      <c r="I34" s="280">
        <v>1.32</v>
      </c>
      <c r="J34" s="263">
        <f t="shared" si="8"/>
        <v>0</v>
      </c>
      <c r="K34" s="41"/>
    </row>
    <row r="35" spans="1:11" ht="15" x14ac:dyDescent="0.25">
      <c r="A35" s="36">
        <v>7</v>
      </c>
      <c r="B35" s="254"/>
      <c r="C35" s="206"/>
      <c r="D35" s="206"/>
      <c r="E35" s="260"/>
      <c r="F35" s="260"/>
      <c r="G35" s="173">
        <f t="shared" si="6"/>
        <v>0</v>
      </c>
      <c r="H35" s="263">
        <f t="shared" si="7"/>
        <v>0</v>
      </c>
      <c r="I35" s="280">
        <v>1.32</v>
      </c>
      <c r="J35" s="263">
        <f t="shared" si="8"/>
        <v>0</v>
      </c>
      <c r="K35" s="41"/>
    </row>
    <row r="36" spans="1:11" ht="15.75" thickBot="1" x14ac:dyDescent="0.3">
      <c r="A36" s="36">
        <v>8</v>
      </c>
      <c r="B36" s="254"/>
      <c r="C36" s="206"/>
      <c r="D36" s="206"/>
      <c r="E36" s="260"/>
      <c r="F36" s="260"/>
      <c r="G36" s="173">
        <f t="shared" si="6"/>
        <v>0</v>
      </c>
      <c r="H36" s="263">
        <f t="shared" si="7"/>
        <v>0</v>
      </c>
      <c r="I36" s="280">
        <v>1.32</v>
      </c>
      <c r="J36" s="263">
        <f t="shared" si="8"/>
        <v>0</v>
      </c>
      <c r="K36" s="41"/>
    </row>
    <row r="37" spans="1:11" ht="15.75" thickBot="1" x14ac:dyDescent="0.3">
      <c r="A37" s="37"/>
      <c r="B37" s="37" t="s">
        <v>2</v>
      </c>
      <c r="C37" s="265">
        <f>SUM(C29:C36)</f>
        <v>0</v>
      </c>
      <c r="D37" s="199"/>
      <c r="E37" s="200"/>
      <c r="F37" s="200"/>
      <c r="G37" s="200"/>
      <c r="H37" s="264">
        <f>SUM(H29:H36)</f>
        <v>0</v>
      </c>
      <c r="I37" s="240"/>
      <c r="J37" s="264">
        <f>SUM(J29:J36)</f>
        <v>0</v>
      </c>
      <c r="K37" s="41"/>
    </row>
    <row r="38" spans="1:11" ht="15.75" thickBot="1" x14ac:dyDescent="0.3">
      <c r="A38" s="38"/>
      <c r="B38" s="38"/>
      <c r="C38" s="201"/>
      <c r="D38" s="201"/>
      <c r="E38" s="39"/>
      <c r="F38" s="39"/>
      <c r="G38" s="39"/>
      <c r="H38" s="201"/>
      <c r="I38" s="201"/>
      <c r="J38" s="201"/>
      <c r="K38" s="41"/>
    </row>
    <row r="39" spans="1:11" ht="30.75" thickBot="1" x14ac:dyDescent="0.3">
      <c r="A39" s="33"/>
      <c r="B39" s="33"/>
      <c r="C39" s="33"/>
      <c r="D39" s="33"/>
      <c r="E39" s="33"/>
      <c r="F39" s="33"/>
      <c r="G39" s="33"/>
      <c r="H39" s="33"/>
      <c r="I39" s="33"/>
      <c r="J39" s="175" t="s">
        <v>20</v>
      </c>
      <c r="K39" s="41"/>
    </row>
    <row r="40" spans="1:11" ht="15.75" thickBot="1" x14ac:dyDescent="0.3">
      <c r="A40" s="33"/>
      <c r="B40" s="33"/>
      <c r="C40" s="202"/>
      <c r="D40" s="202"/>
      <c r="E40" s="202"/>
      <c r="F40" s="202"/>
      <c r="G40" s="247" t="s">
        <v>87</v>
      </c>
      <c r="H40" s="248"/>
      <c r="I40" s="249"/>
      <c r="J40" s="261"/>
      <c r="K40" s="41"/>
    </row>
    <row r="41" spans="1:11" ht="15" x14ac:dyDescent="0.25">
      <c r="A41" s="33"/>
      <c r="B41" s="33"/>
      <c r="C41" s="33"/>
      <c r="D41" s="33"/>
      <c r="E41" s="33"/>
      <c r="F41" s="33"/>
      <c r="G41" s="33"/>
      <c r="H41" s="33"/>
      <c r="I41" s="33"/>
      <c r="J41" s="235"/>
      <c r="K41" s="41"/>
    </row>
    <row r="43" spans="1:11" x14ac:dyDescent="0.2">
      <c r="B43" s="7"/>
      <c r="C43" s="7"/>
      <c r="D43" s="7"/>
      <c r="E43" s="7"/>
      <c r="F43" s="7"/>
    </row>
    <row r="44" spans="1:11" x14ac:dyDescent="0.2">
      <c r="B44" s="7"/>
      <c r="C44" s="13"/>
      <c r="D44" s="7"/>
      <c r="E44" s="7"/>
      <c r="F44" s="7"/>
    </row>
    <row r="45" spans="1:11" x14ac:dyDescent="0.2">
      <c r="B45" s="7"/>
      <c r="C45" s="13"/>
      <c r="D45" s="7"/>
      <c r="E45" s="7"/>
      <c r="F45" s="7"/>
    </row>
    <row r="46" spans="1:11" x14ac:dyDescent="0.2">
      <c r="B46" s="7"/>
      <c r="C46" s="13"/>
      <c r="D46" s="7"/>
      <c r="E46" s="15"/>
      <c r="F46" s="7"/>
    </row>
    <row r="47" spans="1:11" x14ac:dyDescent="0.2">
      <c r="B47" s="7"/>
      <c r="C47" s="7"/>
      <c r="D47" s="8"/>
      <c r="E47" s="10"/>
      <c r="F47" s="7"/>
    </row>
    <row r="48" spans="1:11" x14ac:dyDescent="0.2">
      <c r="B48" s="7"/>
      <c r="C48" s="7"/>
      <c r="D48" s="7"/>
      <c r="E48" s="15"/>
      <c r="F48" s="7"/>
    </row>
    <row r="49" spans="2:6" x14ac:dyDescent="0.2">
      <c r="B49" s="8"/>
      <c r="C49" s="7"/>
      <c r="D49" s="7"/>
      <c r="E49" s="10"/>
      <c r="F49" s="7"/>
    </row>
    <row r="50" spans="2:6" x14ac:dyDescent="0.2">
      <c r="B50" s="7"/>
      <c r="C50" s="7"/>
      <c r="D50" s="7"/>
      <c r="E50" s="7"/>
      <c r="F50" s="7"/>
    </row>
  </sheetData>
  <sheetProtection selectLockedCells="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Explanation</vt:lpstr>
      <vt:lpstr>Results</vt:lpstr>
      <vt:lpstr>1. Worst case fugitives</vt:lpstr>
      <vt:lpstr>1a. Waste</vt:lpstr>
      <vt:lpstr>1b. Airflow</vt:lpstr>
      <vt:lpstr>2. Oxidiser emissions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Verspoor</dc:creator>
  <cp:lastModifiedBy>Laetitia Reynaud</cp:lastModifiedBy>
  <cp:lastPrinted>2016-01-25T11:17:54Z</cp:lastPrinted>
  <dcterms:created xsi:type="dcterms:W3CDTF">2016-01-25T10:29:16Z</dcterms:created>
  <dcterms:modified xsi:type="dcterms:W3CDTF">2021-04-02T14:49:26Z</dcterms:modified>
</cp:coreProperties>
</file>